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420" windowHeight="5730" activeTab="0"/>
  </bookViews>
  <sheets>
    <sheet name="Disclaimer" sheetId="1" r:id="rId1"/>
    <sheet name="Nomenclature" sheetId="2" r:id="rId2"/>
    <sheet name="OldCortec" sheetId="3" r:id="rId3"/>
    <sheet name="New Cortec" sheetId="4" r:id="rId4"/>
    <sheet name="Master Text" sheetId="5" r:id="rId5"/>
    <sheet name="Date Drivers" sheetId="6" state="hidden" r:id="rId6"/>
    <sheet name="Lookup" sheetId="7" state="hidden" r:id="rId7"/>
  </sheets>
  <externalReferences>
    <externalReference r:id="rId10"/>
    <externalReference r:id="rId11"/>
  </externalReferences>
  <definedNames>
    <definedName name="Input_Area" localSheetId="0">'[2]Nomenclature'!#REF!,'[2]Nomenclature'!#REF!,'[2]Nomenclature'!$D$18:$D$20,'[2]Nomenclature'!$A$22</definedName>
    <definedName name="Input_Area" localSheetId="1">'Nomenclature'!$H$6:$H$6,'Nomenclature'!$H$8:$H$8,'Nomenclature'!$N$10,'Nomenclature'!#REF!</definedName>
    <definedName name="Input_Area">#REF!,#REF!,#REF!,#REF!</definedName>
    <definedName name="Input_Area1" localSheetId="0">#REF!,#REF!,#REF!,#REF!,#REF!,#REF!,#REF!,#REF!</definedName>
    <definedName name="Input_Area1">#REF!,#REF!,#REF!,#REF!,#REF!,#REF!,#REF!,#REF!</definedName>
    <definedName name="Input_Area2" localSheetId="0">#REF!,#REF!,#REF!,#REF!</definedName>
    <definedName name="Input_Area2">#REF!,#REF!,#REF!,#REF!</definedName>
    <definedName name="Nomenclature" localSheetId="0">#REF!:#REF!</definedName>
    <definedName name="Nomenclature" localSheetId="1">'Nomenclature'!#REF!:'Nomenclature'!#REF!</definedName>
    <definedName name="Nomenclature">#REF!:#REF!</definedName>
    <definedName name="Nomenclature1">'[2]Nomenclature'!#REF!:'[2]Nomenclature'!#REF!</definedName>
    <definedName name="_xlnm.Print_Area" localSheetId="3">'New Cortec'!$A$1:$S$35</definedName>
    <definedName name="_xlnm.Print_Area" localSheetId="1">'Nomenclature'!$A$1:$O$11</definedName>
    <definedName name="_xlnm.Print_Area" localSheetId="2">'OldCortec'!$A$1:$S$31</definedName>
  </definedNames>
  <calcPr fullCalcOnLoad="1"/>
</workbook>
</file>

<file path=xl/sharedStrings.xml><?xml version="1.0" encoding="utf-8"?>
<sst xmlns="http://schemas.openxmlformats.org/spreadsheetml/2006/main" count="369" uniqueCount="132">
  <si>
    <t>MMLBCORTEC</t>
  </si>
  <si>
    <t>Issue:</t>
  </si>
  <si>
    <t>(A to Z)</t>
  </si>
  <si>
    <r>
      <t>See Model List (</t>
    </r>
    <r>
      <rPr>
        <sz val="11"/>
        <color indexed="10"/>
        <rFont val="Arial"/>
        <family val="2"/>
      </rPr>
      <t>Factory Defined</t>
    </r>
    <r>
      <rPr>
        <sz val="11"/>
        <rFont val="Arial"/>
        <family val="0"/>
      </rPr>
      <t>)</t>
    </r>
  </si>
  <si>
    <t>Application</t>
  </si>
  <si>
    <t>Protection MMLB01</t>
  </si>
  <si>
    <t>Signalling MMLB01</t>
  </si>
  <si>
    <t>Standard MMLB01</t>
  </si>
  <si>
    <t>Standard Other MMLB's</t>
  </si>
  <si>
    <t>Common Numbering</t>
  </si>
  <si>
    <t>Common Numbering not allied to specific features</t>
  </si>
  <si>
    <t>A</t>
  </si>
  <si>
    <t>X</t>
  </si>
  <si>
    <t>Type</t>
  </si>
  <si>
    <t>Single Finger Trip Monitoring.Isolating Plug (Single Contact Pair)</t>
  </si>
  <si>
    <t>Single Finger Split Test Plug for Standard Size Plugbridges</t>
  </si>
  <si>
    <t>Single Split Test Plug</t>
  </si>
  <si>
    <t>Single Finger Test Plug</t>
  </si>
  <si>
    <t>Multi-finger Test Plug</t>
  </si>
  <si>
    <t>MMLB</t>
  </si>
  <si>
    <t>K</t>
  </si>
  <si>
    <t>Date:</t>
  </si>
  <si>
    <t>MMLB ECORTEC</t>
  </si>
  <si>
    <t>Multi-Finger Test Plug with Automatic CT Shorting of terminals 21,23, 25 and 27, with Polarising Key.</t>
  </si>
  <si>
    <t>Multi-Finger Test Plug with Automatic CT Shorting of terminals 21,23, 25 and 27.</t>
  </si>
  <si>
    <t>06</t>
  </si>
  <si>
    <t>Special for TNB Malaysia - replaced 23/09/1999 by MMLB07</t>
  </si>
  <si>
    <t>*</t>
  </si>
  <si>
    <t>Digit Number</t>
  </si>
  <si>
    <t>1 - 4</t>
  </si>
  <si>
    <t>L</t>
  </si>
  <si>
    <t>Digit Type</t>
  </si>
  <si>
    <t>AAAA</t>
  </si>
  <si>
    <t>N</t>
  </si>
  <si>
    <t>C</t>
  </si>
  <si>
    <t>R</t>
  </si>
  <si>
    <t>(Where A=Alphabetic, C=Alpha-numeric and N or R=Numeric )</t>
  </si>
  <si>
    <t>11 to 14</t>
  </si>
  <si>
    <t>M</t>
  </si>
  <si>
    <t>B</t>
  </si>
  <si>
    <t>Model Number</t>
  </si>
  <si>
    <t>TEST PLUG</t>
  </si>
  <si>
    <t>Product Specific Variants</t>
  </si>
  <si>
    <t>Design Suffix</t>
  </si>
  <si>
    <t xml:space="preserve">: </t>
  </si>
  <si>
    <t>Key</t>
  </si>
  <si>
    <t>Select one of the following</t>
  </si>
  <si>
    <t>MULTI-FINGERED TEST PLUG</t>
  </si>
  <si>
    <t>SINGLE FINGER TEST PLUG</t>
  </si>
  <si>
    <t>SINGLE SPLIT TEST PLUG</t>
  </si>
  <si>
    <t>SINGLE FINGER SPLIT TEST PLUG</t>
  </si>
  <si>
    <t>SINGLE FINGER TRIP MONITORING/ISOLATING PLUG</t>
  </si>
  <si>
    <t>MULTI-FINGER TEST PLUG WITH AUTOMATIC CT SHORTING</t>
  </si>
  <si>
    <t>MULTI-FINGER TEST PLUG WITH AUTOMATIC CT SHORTING AND POLARISING KEY</t>
  </si>
  <si>
    <t>TYPE</t>
  </si>
  <si>
    <t>TEST PLUG - VARIANT AS YET NOT SELECTED !</t>
  </si>
  <si>
    <t>10????</t>
  </si>
  <si>
    <t>: 07MMLB01</t>
  </si>
  <si>
    <t>MULTI FINGERED TEST PLUG WITH AUTOMATIC CT SHORTING OF TERMINALS 21,23, 25 AND 27.</t>
  </si>
  <si>
    <t>Selection offered dependant on TYPE</t>
  </si>
  <si>
    <t>TYPE Key</t>
  </si>
  <si>
    <t>PRODUCT SPECIFIC VARIANTS</t>
  </si>
  <si>
    <t>VARIANT Key</t>
  </si>
  <si>
    <t>Select TYPE first</t>
  </si>
  <si>
    <t>Standard</t>
  </si>
  <si>
    <t>Combined Key</t>
  </si>
  <si>
    <t xml:space="preserve"> </t>
  </si>
  <si>
    <t>"Square" on frontplate</t>
  </si>
  <si>
    <t>"Triangle" on frontplate</t>
  </si>
  <si>
    <t>RATINGS</t>
  </si>
  <si>
    <t>Based on PRODUCT SPECIFIC VARIANTS</t>
  </si>
  <si>
    <t>****</t>
  </si>
  <si>
    <t>?</t>
  </si>
  <si>
    <t xml:space="preserve">: ? </t>
  </si>
  <si>
    <t>0011</t>
  </si>
  <si>
    <t>D</t>
  </si>
  <si>
    <t>GJ0004001BIN</t>
  </si>
  <si>
    <t>: 01MMLG01</t>
  </si>
  <si>
    <t>9001</t>
  </si>
  <si>
    <t>(FOR SIGNALLING APPLICATIONS)</t>
  </si>
  <si>
    <t>GJ0004003SPEC</t>
  </si>
  <si>
    <t>: N/A</t>
  </si>
  <si>
    <t>9002</t>
  </si>
  <si>
    <t>(FOR PROTECTION APPLICATIONS)</t>
  </si>
  <si>
    <t>GJ0004002SPEC</t>
  </si>
  <si>
    <t>0001</t>
  </si>
  <si>
    <t>(TO FIT MMLG01)</t>
  </si>
  <si>
    <t>GJ0009BIN</t>
  </si>
  <si>
    <t>(FOR MINIATURE PLUGBOARD)</t>
  </si>
  <si>
    <t>FW0009BIN</t>
  </si>
  <si>
    <t>(FOR STANDARD SIZE PLUGBRIDGES)</t>
  </si>
  <si>
    <t>GJ0057BIN</t>
  </si>
  <si>
    <t>(SINGLE CONTACT PAIR - FOR MHOR04)</t>
  </si>
  <si>
    <t>GJ0058001BIN</t>
  </si>
  <si>
    <t>GJ0004004SPEC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</si>
  <si>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</si>
  <si>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</si>
  <si>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</si>
  <si>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Type :</t>
  </si>
  <si>
    <t>A :</t>
  </si>
  <si>
    <t>B :</t>
  </si>
  <si>
    <t>Original - 06/04/94</t>
  </si>
  <si>
    <t>SINGLE FINGER TRIP MONITORING/ISOLATING PLUG : OBSOLETE</t>
  </si>
  <si>
    <t>OBSOLETE</t>
  </si>
  <si>
    <t>X - Blue/Grey Livery: no longer available</t>
  </si>
  <si>
    <t>A - Grey/Grey Livery</t>
  </si>
  <si>
    <t>Default to Grey/grey Livery effective 01/11/04 - 25/07/07</t>
  </si>
  <si>
    <t>C :</t>
  </si>
  <si>
    <t>MMLB03, MMLB04 and MMLB05 all made 'obsolete' effective 22/4/10 - 02/02/11</t>
  </si>
  <si>
    <t>SINGLE SPLIT TEST PLUG : OBSOLETE</t>
  </si>
  <si>
    <t>SINGLE FINGER SPLIT TEST PLUG: OBSOLETE</t>
  </si>
  <si>
    <t>E</t>
  </si>
  <si>
    <t>D :</t>
  </si>
  <si>
    <t>MMLB01 &amp; 07 design suffix change, CID PRTA-A2VJWT- 08/10/2015</t>
  </si>
  <si>
    <t>Required</t>
  </si>
  <si>
    <t>Not Required</t>
  </si>
  <si>
    <t>Part Number</t>
  </si>
  <si>
    <t>SAP Code</t>
  </si>
  <si>
    <t>FJ0865001</t>
  </si>
  <si>
    <t>EFJ0865001PFS</t>
  </si>
  <si>
    <t>FJ0865002</t>
  </si>
  <si>
    <t>EFJ0865002PFS</t>
  </si>
  <si>
    <t>E :</t>
  </si>
  <si>
    <t>Each multi-fingered MMLB test plug is supplied as standard with 6 short 150 mm cables with retractable shrouds.</t>
  </si>
  <si>
    <t>It is possible to order extra cables, quantities as required, on a separate order line:</t>
  </si>
  <si>
    <t>2 metre long cables with retractable shrouds are also available for the multi-fingered MMLB test plug.</t>
  </si>
  <si>
    <t>It is possible to order these cables, quantities as required, on a separate order line:</t>
  </si>
  <si>
    <t>1 short cable with retractable shrouds - 150mm cable length</t>
  </si>
  <si>
    <t>1 long cable with retractable shrouds - 2m cable length</t>
  </si>
  <si>
    <t>SINGLE FINGER TEST PLUG : OBSOLETE</t>
  </si>
  <si>
    <t>CID PRTA-A3RBS6 obsoleted MMLB02; extra lead options added - 06/11/2015</t>
  </si>
  <si>
    <t>P</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</si>
</sst>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
    <numFmt numFmtId="167" formatCode="00"/>
    <numFmt numFmtId="168" formatCode="000"/>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quot;Yes&quot;;&quot;Yes&quot;;&quot;No&quot;"/>
    <numFmt numFmtId="178" formatCode="&quot;True&quot;;&quot;True&quot;;&quot;False&quot;"/>
    <numFmt numFmtId="179" formatCode="&quot;On&quot;;&quot;On&quot;;&quot;Off&quot;"/>
    <numFmt numFmtId="180" formatCode="[$€-2]\ #,##0.00_);[Red]\([$€-2]\ #,##0.00\)"/>
  </numFmts>
  <fonts count="41">
    <font>
      <sz val="11"/>
      <name val="Arial"/>
      <family val="0"/>
    </font>
    <font>
      <b/>
      <sz val="11"/>
      <name val="Arial"/>
      <family val="0"/>
    </font>
    <font>
      <i/>
      <sz val="11"/>
      <name val="Arial"/>
      <family val="0"/>
    </font>
    <font>
      <b/>
      <i/>
      <sz val="11"/>
      <name val="Arial"/>
      <family val="0"/>
    </font>
    <font>
      <b/>
      <sz val="16"/>
      <name val="Arial"/>
      <family val="2"/>
    </font>
    <font>
      <b/>
      <sz val="16"/>
      <color indexed="10"/>
      <name val="Arial"/>
      <family val="2"/>
    </font>
    <font>
      <sz val="8"/>
      <name val="Arial"/>
      <family val="2"/>
    </font>
    <font>
      <sz val="11"/>
      <color indexed="10"/>
      <name val="Arial"/>
      <family val="2"/>
    </font>
    <font>
      <b/>
      <sz val="16"/>
      <color indexed="8"/>
      <name val="Arial"/>
      <family val="2"/>
    </font>
    <font>
      <b/>
      <sz val="10"/>
      <name val="Arial"/>
      <family val="2"/>
    </font>
    <font>
      <sz val="10"/>
      <name val="Arial"/>
      <family val="2"/>
    </font>
    <font>
      <b/>
      <sz val="10"/>
      <color indexed="10"/>
      <name val="Arial"/>
      <family val="2"/>
    </font>
    <font>
      <sz val="10"/>
      <color indexed="10"/>
      <name val="Arial"/>
      <family val="2"/>
    </font>
    <font>
      <sz val="14"/>
      <name val="Arial"/>
      <family val="2"/>
    </font>
    <font>
      <b/>
      <sz val="14"/>
      <color indexed="8"/>
      <name val="Arial"/>
      <family val="2"/>
    </font>
    <font>
      <b/>
      <sz val="14"/>
      <color indexed="10"/>
      <name val="Arial"/>
      <family val="2"/>
    </font>
    <font>
      <sz val="8"/>
      <color indexed="12"/>
      <name val="Arial"/>
      <family val="2"/>
    </font>
    <font>
      <sz val="10"/>
      <color indexed="8"/>
      <name val="Arial"/>
      <family val="2"/>
    </font>
    <font>
      <sz val="8"/>
      <color indexed="8"/>
      <name val="Arial"/>
      <family val="2"/>
    </font>
    <font>
      <b/>
      <sz val="11"/>
      <color indexed="10"/>
      <name val="Arial"/>
      <family val="2"/>
    </font>
    <font>
      <b/>
      <sz val="9"/>
      <color indexed="8"/>
      <name val="Arial"/>
      <family val="2"/>
    </font>
    <font>
      <b/>
      <sz val="11"/>
      <color indexed="8"/>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2"/>
    </font>
    <font>
      <b/>
      <sz val="12"/>
      <color indexed="10"/>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28" fillId="15" borderId="0" applyNumberFormat="0" applyBorder="0" applyAlignment="0" applyProtection="0"/>
    <xf numFmtId="0" fontId="32" fillId="16" borderId="1" applyNumberFormat="0" applyAlignment="0" applyProtection="0"/>
    <xf numFmtId="0" fontId="3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7" fillId="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7" borderId="0" applyNumberFormat="0" applyBorder="0" applyAlignment="0" applyProtection="0"/>
    <xf numFmtId="0" fontId="0" fillId="4" borderId="7" applyNumberFormat="0" applyFont="0" applyAlignment="0" applyProtection="0"/>
    <xf numFmtId="0" fontId="31" fillId="16"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9" applyNumberFormat="0" applyFill="0" applyAlignment="0" applyProtection="0"/>
    <xf numFmtId="0" fontId="33" fillId="0" borderId="0" applyNumberFormat="0" applyFill="0" applyBorder="0" applyAlignment="0" applyProtection="0"/>
  </cellStyleXfs>
  <cellXfs count="306">
    <xf numFmtId="0" fontId="0" fillId="0" borderId="0" xfId="0" applyAlignment="1">
      <alignment/>
    </xf>
    <xf numFmtId="0" fontId="4" fillId="0" borderId="10" xfId="0" applyFont="1" applyBorder="1" applyAlignment="1">
      <alignment/>
    </xf>
    <xf numFmtId="0" fontId="8" fillId="0" borderId="10" xfId="0" applyFont="1" applyBorder="1" applyAlignment="1">
      <alignment/>
    </xf>
    <xf numFmtId="0" fontId="0" fillId="0" borderId="11" xfId="0" applyBorder="1" applyAlignment="1">
      <alignment horizontal="center"/>
    </xf>
    <xf numFmtId="0" fontId="0" fillId="0" borderId="0" xfId="0" applyBorder="1" applyAlignment="1">
      <alignment horizontal="center"/>
    </xf>
    <xf numFmtId="0" fontId="7" fillId="0" borderId="0" xfId="0" applyFont="1" applyBorder="1" applyAlignment="1">
      <alignment horizontal="center"/>
    </xf>
    <xf numFmtId="165" fontId="7" fillId="0" borderId="12" xfId="0" applyNumberFormat="1" applyFont="1" applyBorder="1" applyAlignment="1">
      <alignment horizontal="center"/>
    </xf>
    <xf numFmtId="0" fontId="0" fillId="0" borderId="11" xfId="0" applyBorder="1" applyAlignment="1">
      <alignment/>
    </xf>
    <xf numFmtId="0" fontId="0" fillId="0" borderId="13" xfId="0" applyBorder="1" applyAlignment="1">
      <alignment/>
    </xf>
    <xf numFmtId="0" fontId="7"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4" fillId="0" borderId="10" xfId="0" applyFont="1" applyBorder="1" applyAlignment="1">
      <alignment horizontal="right"/>
    </xf>
    <xf numFmtId="0" fontId="0" fillId="0" borderId="0" xfId="0" applyBorder="1" applyAlignment="1" quotePrefix="1">
      <alignment horizontal="center"/>
    </xf>
    <xf numFmtId="167" fontId="7" fillId="0" borderId="13" xfId="0" applyNumberFormat="1" applyFont="1" applyBorder="1" applyAlignment="1">
      <alignment horizontal="center"/>
    </xf>
    <xf numFmtId="167" fontId="7" fillId="0" borderId="12" xfId="0" applyNumberFormat="1" applyFont="1" applyBorder="1" applyAlignment="1">
      <alignment horizontal="center"/>
    </xf>
    <xf numFmtId="0" fontId="0" fillId="0" borderId="16" xfId="0" applyBorder="1" applyAlignment="1">
      <alignment horizontal="centerContinuous" wrapText="1"/>
    </xf>
    <xf numFmtId="167" fontId="7" fillId="0" borderId="12" xfId="0" applyNumberFormat="1" applyFont="1" applyBorder="1" applyAlignment="1">
      <alignment horizontal="center" vertical="center"/>
    </xf>
    <xf numFmtId="0" fontId="0" fillId="0" borderId="16" xfId="0" applyBorder="1" applyAlignment="1">
      <alignment horizontal="centerContinuous"/>
    </xf>
    <xf numFmtId="165" fontId="7" fillId="0" borderId="11" xfId="0" applyNumberFormat="1" applyFont="1" applyBorder="1" applyAlignment="1">
      <alignment horizontal="center"/>
    </xf>
    <xf numFmtId="0" fontId="7" fillId="0" borderId="12"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65" fontId="7" fillId="0" borderId="10" xfId="0" applyNumberFormat="1" applyFont="1" applyBorder="1" applyAlignment="1">
      <alignment horizontal="center"/>
    </xf>
    <xf numFmtId="0" fontId="10" fillId="0" borderId="0" xfId="0" applyFont="1" applyAlignment="1">
      <alignment horizontal="center"/>
    </xf>
    <xf numFmtId="0" fontId="10" fillId="0" borderId="0" xfId="0" applyFont="1" applyAlignment="1">
      <alignment/>
    </xf>
    <xf numFmtId="0" fontId="10" fillId="0" borderId="20" xfId="0" applyFont="1" applyBorder="1" applyAlignment="1">
      <alignment/>
    </xf>
    <xf numFmtId="0" fontId="10" fillId="0" borderId="13" xfId="0" applyFont="1" applyBorder="1" applyAlignment="1">
      <alignment horizontal="center"/>
    </xf>
    <xf numFmtId="0" fontId="10" fillId="0" borderId="21" xfId="0" applyFont="1" applyBorder="1" applyAlignment="1">
      <alignment/>
    </xf>
    <xf numFmtId="0" fontId="10" fillId="0" borderId="22" xfId="0" applyFont="1" applyBorder="1" applyAlignment="1">
      <alignment horizontal="center"/>
    </xf>
    <xf numFmtId="0" fontId="10" fillId="0" borderId="23" xfId="0" applyFont="1" applyBorder="1" applyAlignment="1">
      <alignment/>
    </xf>
    <xf numFmtId="0" fontId="10" fillId="0" borderId="15" xfId="0" applyFont="1" applyBorder="1" applyAlignment="1">
      <alignment horizontal="center"/>
    </xf>
    <xf numFmtId="0" fontId="10" fillId="0" borderId="0" xfId="0" applyFont="1" applyBorder="1" applyAlignment="1">
      <alignment horizontal="center"/>
    </xf>
    <xf numFmtId="0" fontId="9" fillId="0" borderId="20" xfId="0" applyFont="1" applyBorder="1" applyAlignment="1">
      <alignment/>
    </xf>
    <xf numFmtId="0" fontId="10" fillId="0" borderId="13" xfId="0" applyFont="1" applyBorder="1" applyAlignment="1">
      <alignment/>
    </xf>
    <xf numFmtId="0" fontId="9" fillId="0" borderId="21" xfId="0" applyFont="1" applyBorder="1" applyAlignment="1">
      <alignment/>
    </xf>
    <xf numFmtId="0" fontId="12" fillId="0" borderId="21" xfId="0" applyFont="1" applyBorder="1" applyAlignment="1">
      <alignment/>
    </xf>
    <xf numFmtId="0" fontId="12" fillId="0" borderId="23" xfId="0" applyFont="1" applyBorder="1" applyAlignment="1">
      <alignment/>
    </xf>
    <xf numFmtId="0" fontId="12" fillId="0" borderId="10" xfId="0" applyFont="1" applyBorder="1" applyAlignment="1">
      <alignment horizontal="center"/>
    </xf>
    <xf numFmtId="0" fontId="11" fillId="0" borderId="10" xfId="0" applyFont="1" applyBorder="1" applyAlignment="1">
      <alignment horizontal="center"/>
    </xf>
    <xf numFmtId="167" fontId="11" fillId="0" borderId="10" xfId="0" applyNumberFormat="1" applyFont="1" applyBorder="1" applyAlignment="1">
      <alignment horizontal="center"/>
    </xf>
    <xf numFmtId="0" fontId="9" fillId="0" borderId="20" xfId="0" applyFont="1" applyBorder="1" applyAlignment="1">
      <alignment/>
    </xf>
    <xf numFmtId="0" fontId="9" fillId="0" borderId="21" xfId="0" applyFont="1" applyBorder="1" applyAlignment="1">
      <alignment horizontal="center"/>
    </xf>
    <xf numFmtId="167" fontId="10" fillId="0" borderId="22" xfId="0" applyNumberFormat="1" applyFont="1" applyBorder="1" applyAlignment="1">
      <alignment horizontal="center"/>
    </xf>
    <xf numFmtId="167" fontId="10" fillId="0" borderId="15" xfId="0" applyNumberFormat="1" applyFont="1" applyBorder="1" applyAlignment="1">
      <alignment horizontal="center"/>
    </xf>
    <xf numFmtId="0" fontId="10" fillId="0" borderId="17" xfId="0" applyFont="1" applyBorder="1" applyAlignment="1">
      <alignment/>
    </xf>
    <xf numFmtId="0" fontId="10" fillId="0" borderId="18" xfId="0" applyFont="1" applyBorder="1" applyAlignment="1">
      <alignment/>
    </xf>
    <xf numFmtId="0" fontId="10" fillId="0" borderId="18" xfId="0" applyFont="1" applyBorder="1" applyAlignment="1">
      <alignment horizontal="center"/>
    </xf>
    <xf numFmtId="0" fontId="10" fillId="0" borderId="18" xfId="0" applyFont="1" applyBorder="1" applyAlignment="1" quotePrefix="1">
      <alignment horizontal="center"/>
    </xf>
    <xf numFmtId="0" fontId="10" fillId="0" borderId="19" xfId="0" applyFont="1" applyBorder="1" applyAlignment="1" quotePrefix="1">
      <alignment horizontal="center"/>
    </xf>
    <xf numFmtId="0" fontId="10" fillId="0" borderId="0" xfId="0" applyFont="1" applyBorder="1" applyAlignment="1" quotePrefix="1">
      <alignment horizontal="center"/>
    </xf>
    <xf numFmtId="0" fontId="10" fillId="0" borderId="17" xfId="0" applyFont="1" applyBorder="1" applyAlignment="1">
      <alignment horizontal="center"/>
    </xf>
    <xf numFmtId="0" fontId="10" fillId="0" borderId="19" xfId="0" applyFont="1" applyBorder="1" applyAlignment="1">
      <alignment horizontal="center"/>
    </xf>
    <xf numFmtId="0" fontId="11" fillId="0" borderId="17" xfId="0" applyFont="1" applyBorder="1" applyAlignment="1">
      <alignment horizontal="center"/>
    </xf>
    <xf numFmtId="0" fontId="10" fillId="0" borderId="20" xfId="0" applyFont="1" applyBorder="1" applyAlignment="1">
      <alignment horizontal="centerContinuous"/>
    </xf>
    <xf numFmtId="0" fontId="10" fillId="0" borderId="11" xfId="0" applyFont="1" applyBorder="1" applyAlignment="1">
      <alignment horizontal="centerContinuous"/>
    </xf>
    <xf numFmtId="0" fontId="10" fillId="0" borderId="13" xfId="0" applyFont="1" applyBorder="1" applyAlignment="1">
      <alignment horizontal="centerContinuous"/>
    </xf>
    <xf numFmtId="0" fontId="10" fillId="0" borderId="21" xfId="0" applyFont="1" applyBorder="1" applyAlignment="1">
      <alignment horizontal="center"/>
    </xf>
    <xf numFmtId="0" fontId="10" fillId="0" borderId="21" xfId="0" applyFont="1" applyBorder="1" applyAlignment="1" quotePrefix="1">
      <alignment horizontal="center"/>
    </xf>
    <xf numFmtId="0" fontId="10" fillId="0" borderId="22" xfId="0" applyFont="1" applyBorder="1" applyAlignment="1" quotePrefix="1">
      <alignment horizontal="center"/>
    </xf>
    <xf numFmtId="0" fontId="10" fillId="0" borderId="23" xfId="0" applyFont="1" applyBorder="1" applyAlignment="1" quotePrefix="1">
      <alignment horizontal="center"/>
    </xf>
    <xf numFmtId="0" fontId="10" fillId="0" borderId="14" xfId="0" applyFont="1" applyBorder="1" applyAlignment="1" quotePrefix="1">
      <alignment horizontal="center"/>
    </xf>
    <xf numFmtId="0" fontId="10" fillId="0" borderId="15" xfId="0" applyFont="1" applyBorder="1" applyAlignment="1" quotePrefix="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0" fillId="0" borderId="21" xfId="0" applyBorder="1" applyAlignment="1">
      <alignment/>
    </xf>
    <xf numFmtId="0" fontId="10" fillId="0" borderId="11" xfId="0" applyFont="1" applyBorder="1" applyAlignment="1">
      <alignment horizontal="center"/>
    </xf>
    <xf numFmtId="0" fontId="10" fillId="0" borderId="14" xfId="0" applyFont="1" applyBorder="1" applyAlignment="1">
      <alignment horizontal="center"/>
    </xf>
    <xf numFmtId="0" fontId="10" fillId="0" borderId="11" xfId="0" applyFont="1" applyBorder="1" applyAlignment="1">
      <alignment/>
    </xf>
    <xf numFmtId="0" fontId="10" fillId="0" borderId="0" xfId="0" applyFont="1" applyBorder="1" applyAlignment="1">
      <alignment/>
    </xf>
    <xf numFmtId="0" fontId="10" fillId="0" borderId="22" xfId="0" applyFont="1" applyBorder="1" applyAlignment="1">
      <alignment/>
    </xf>
    <xf numFmtId="0" fontId="10" fillId="0" borderId="14" xfId="0" applyFont="1" applyBorder="1" applyAlignment="1">
      <alignment/>
    </xf>
    <xf numFmtId="0" fontId="10" fillId="0" borderId="15" xfId="0" applyFont="1" applyBorder="1" applyAlignment="1">
      <alignment/>
    </xf>
    <xf numFmtId="0" fontId="6" fillId="0" borderId="0" xfId="0" applyFont="1" applyAlignment="1">
      <alignment vertical="top"/>
    </xf>
    <xf numFmtId="0" fontId="11" fillId="0" borderId="10" xfId="0" applyFont="1" applyBorder="1" applyAlignment="1" applyProtection="1">
      <alignment horizontal="center"/>
      <protection locked="0"/>
    </xf>
    <xf numFmtId="0" fontId="12" fillId="0" borderId="19" xfId="0" applyFont="1" applyBorder="1" applyAlignment="1">
      <alignment/>
    </xf>
    <xf numFmtId="0" fontId="10" fillId="0" borderId="18" xfId="0" applyFont="1" applyBorder="1" applyAlignment="1" quotePrefix="1">
      <alignment/>
    </xf>
    <xf numFmtId="0" fontId="17" fillId="0" borderId="19" xfId="0" applyFont="1" applyBorder="1" applyAlignment="1">
      <alignment/>
    </xf>
    <xf numFmtId="0" fontId="12" fillId="0" borderId="21" xfId="0" applyFont="1" applyBorder="1" applyAlignment="1">
      <alignment horizontal="left"/>
    </xf>
    <xf numFmtId="0" fontId="17" fillId="0" borderId="23" xfId="0" applyFont="1" applyBorder="1" applyAlignment="1">
      <alignment/>
    </xf>
    <xf numFmtId="0" fontId="16" fillId="0" borderId="0" xfId="0" applyNumberFormat="1" applyFont="1" applyFill="1" applyBorder="1" applyAlignment="1">
      <alignment horizontal="center"/>
    </xf>
    <xf numFmtId="0" fontId="16" fillId="0" borderId="0" xfId="0" applyNumberFormat="1" applyFont="1" applyFill="1" applyBorder="1" applyAlignment="1">
      <alignment horizontal="centerContinuous"/>
    </xf>
    <xf numFmtId="0" fontId="16" fillId="0" borderId="0" xfId="0" applyNumberFormat="1" applyFont="1" applyFill="1" applyBorder="1" applyAlignment="1">
      <alignment/>
    </xf>
    <xf numFmtId="0" fontId="16" fillId="0" borderId="0" xfId="0" applyNumberFormat="1" applyFont="1" applyFill="1" applyAlignment="1">
      <alignment/>
    </xf>
    <xf numFmtId="0" fontId="14" fillId="0" borderId="10" xfId="0" applyNumberFormat="1" applyFont="1" applyFill="1" applyBorder="1" applyAlignment="1">
      <alignment horizontal="center"/>
    </xf>
    <xf numFmtId="0" fontId="15" fillId="0" borderId="10" xfId="0" applyNumberFormat="1" applyFont="1" applyFill="1" applyBorder="1" applyAlignment="1">
      <alignment horizontal="center"/>
    </xf>
    <xf numFmtId="165" fontId="15" fillId="0" borderId="24" xfId="0" applyNumberFormat="1" applyFont="1" applyFill="1" applyBorder="1" applyAlignment="1">
      <alignment horizontal="centerContinuous"/>
    </xf>
    <xf numFmtId="0" fontId="13" fillId="0" borderId="0" xfId="0" applyNumberFormat="1" applyFont="1" applyFill="1" applyAlignment="1">
      <alignment/>
    </xf>
    <xf numFmtId="0" fontId="6" fillId="0" borderId="22" xfId="0" applyNumberFormat="1" applyFont="1" applyFill="1" applyBorder="1" applyAlignment="1">
      <alignment/>
    </xf>
    <xf numFmtId="14" fontId="19" fillId="0" borderId="0" xfId="0" applyNumberFormat="1" applyFont="1" applyAlignment="1">
      <alignment/>
    </xf>
    <xf numFmtId="14" fontId="10" fillId="0" borderId="10" xfId="0" applyNumberFormat="1" applyFont="1" applyBorder="1" applyAlignment="1">
      <alignment horizontal="center"/>
    </xf>
    <xf numFmtId="0" fontId="10" fillId="0" borderId="19" xfId="0" applyFont="1" applyBorder="1" applyAlignment="1" quotePrefix="1">
      <alignment/>
    </xf>
    <xf numFmtId="0" fontId="10" fillId="0" borderId="19" xfId="0" applyFont="1" applyBorder="1" applyAlignment="1">
      <alignment/>
    </xf>
    <xf numFmtId="0" fontId="21"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xf>
    <xf numFmtId="0" fontId="0" fillId="0" borderId="13" xfId="0" applyNumberFormat="1" applyFont="1" applyFill="1" applyBorder="1" applyAlignment="1">
      <alignment horizontal="center"/>
    </xf>
    <xf numFmtId="0" fontId="0" fillId="0" borderId="0" xfId="0" applyNumberFormat="1" applyFont="1" applyFill="1" applyAlignment="1">
      <alignment horizontal="center"/>
    </xf>
    <xf numFmtId="0" fontId="0" fillId="0" borderId="0" xfId="0" applyNumberFormat="1" applyFont="1" applyFill="1" applyAlignment="1">
      <alignment/>
    </xf>
    <xf numFmtId="0" fontId="0" fillId="0" borderId="22" xfId="0" applyNumberFormat="1" applyFont="1" applyFill="1" applyBorder="1" applyAlignment="1">
      <alignment/>
    </xf>
    <xf numFmtId="0" fontId="1" fillId="0" borderId="0" xfId="0" applyNumberFormat="1" applyFont="1" applyFill="1" applyBorder="1" applyAlignment="1">
      <alignment vertical="center"/>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NumberFormat="1" applyFont="1" applyFill="1" applyBorder="1"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vertical="center"/>
    </xf>
    <xf numFmtId="0" fontId="0" fillId="0" borderId="24" xfId="0" applyFont="1" applyFill="1" applyBorder="1" applyAlignment="1">
      <alignment horizontal="centerContinuous" wrapText="1"/>
    </xf>
    <xf numFmtId="0" fontId="0" fillId="0" borderId="16" xfId="0" applyNumberFormat="1" applyFont="1" applyFill="1" applyBorder="1" applyAlignment="1">
      <alignment horizontal="centerContinuous"/>
    </xf>
    <xf numFmtId="0" fontId="0" fillId="0" borderId="12" xfId="0" applyNumberFormat="1" applyFont="1" applyFill="1" applyBorder="1" applyAlignment="1">
      <alignment horizontal="centerContinuous"/>
    </xf>
    <xf numFmtId="0" fontId="0" fillId="0" borderId="0" xfId="0" applyNumberFormat="1" applyFont="1" applyFill="1" applyBorder="1" applyAlignment="1">
      <alignment horizontal="centerContinuous" vertical="center"/>
    </xf>
    <xf numFmtId="0" fontId="0" fillId="0" borderId="0" xfId="0" applyFont="1" applyFill="1" applyBorder="1" applyAlignment="1">
      <alignment horizontal="centerContinuous"/>
    </xf>
    <xf numFmtId="0" fontId="0" fillId="0" borderId="0" xfId="0" applyNumberFormat="1" applyFont="1" applyFill="1" applyBorder="1" applyAlignment="1">
      <alignment horizontal="centerContinuous"/>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NumberFormat="1" applyFont="1" applyFill="1" applyBorder="1" applyAlignment="1">
      <alignment horizontal="left" vertical="top"/>
    </xf>
    <xf numFmtId="0" fontId="19" fillId="0" borderId="10" xfId="0" applyNumberFormat="1" applyFont="1" applyFill="1" applyBorder="1" applyAlignment="1" applyProtection="1">
      <alignment horizontal="center"/>
      <protection/>
    </xf>
    <xf numFmtId="0" fontId="0" fillId="0" borderId="14" xfId="0" applyNumberFormat="1" applyFont="1" applyFill="1" applyBorder="1" applyAlignment="1">
      <alignment/>
    </xf>
    <xf numFmtId="0" fontId="0" fillId="0" borderId="14" xfId="0" applyNumberFormat="1" applyFont="1" applyFill="1" applyBorder="1" applyAlignment="1">
      <alignment horizontal="center"/>
    </xf>
    <xf numFmtId="0" fontId="0" fillId="0" borderId="15" xfId="0" applyNumberFormat="1" applyFont="1" applyFill="1" applyBorder="1" applyAlignment="1">
      <alignment/>
    </xf>
    <xf numFmtId="0" fontId="0" fillId="0" borderId="10" xfId="0" applyNumberFormat="1" applyFont="1" applyFill="1" applyBorder="1" applyAlignment="1">
      <alignment/>
    </xf>
    <xf numFmtId="0" fontId="0" fillId="5" borderId="18" xfId="0" applyNumberFormat="1" applyFont="1" applyFill="1" applyBorder="1" applyAlignment="1">
      <alignment horizontal="center" vertical="top"/>
    </xf>
    <xf numFmtId="0" fontId="0" fillId="5" borderId="18" xfId="0" applyNumberFormat="1" applyFont="1" applyFill="1" applyBorder="1" applyAlignment="1">
      <alignment/>
    </xf>
    <xf numFmtId="0" fontId="0" fillId="18" borderId="18" xfId="0" applyNumberFormat="1" applyFont="1" applyFill="1" applyBorder="1" applyAlignment="1">
      <alignment/>
    </xf>
    <xf numFmtId="0" fontId="0" fillId="18" borderId="19" xfId="0" applyNumberFormat="1" applyFont="1" applyFill="1" applyBorder="1" applyAlignment="1">
      <alignment/>
    </xf>
    <xf numFmtId="0" fontId="0" fillId="5" borderId="19" xfId="0" applyNumberFormat="1" applyFont="1" applyFill="1" applyBorder="1" applyAlignment="1">
      <alignment/>
    </xf>
    <xf numFmtId="0" fontId="0" fillId="5" borderId="21" xfId="0" applyNumberFormat="1" applyFont="1" applyFill="1" applyBorder="1" applyAlignment="1">
      <alignment/>
    </xf>
    <xf numFmtId="0" fontId="0" fillId="5" borderId="23" xfId="0" applyNumberFormat="1" applyFont="1" applyFill="1" applyBorder="1" applyAlignment="1">
      <alignment/>
    </xf>
    <xf numFmtId="0" fontId="21" fillId="0" borderId="24" xfId="0" applyNumberFormat="1" applyFont="1" applyFill="1" applyBorder="1" applyAlignment="1">
      <alignment horizontal="center" vertical="center"/>
    </xf>
    <xf numFmtId="0" fontId="0" fillId="18" borderId="21" xfId="0" applyNumberFormat="1" applyFont="1" applyFill="1" applyBorder="1" applyAlignment="1">
      <alignment/>
    </xf>
    <xf numFmtId="0" fontId="13" fillId="0" borderId="22" xfId="0" applyNumberFormat="1" applyFont="1" applyFill="1" applyBorder="1" applyAlignment="1">
      <alignment/>
    </xf>
    <xf numFmtId="0" fontId="15" fillId="0" borderId="10" xfId="0" applyNumberFormat="1" applyFont="1" applyFill="1" applyBorder="1" applyAlignment="1">
      <alignment horizontal="center" vertical="center"/>
    </xf>
    <xf numFmtId="165" fontId="15" fillId="0" borderId="24" xfId="0" applyNumberFormat="1" applyFont="1" applyFill="1" applyBorder="1" applyAlignment="1">
      <alignment horizontal="centerContinuous" vertical="center"/>
    </xf>
    <xf numFmtId="0" fontId="1" fillId="0" borderId="10" xfId="0" applyNumberFormat="1" applyFont="1" applyFill="1" applyBorder="1" applyAlignment="1">
      <alignment horizontal="left" vertical="center"/>
    </xf>
    <xf numFmtId="0" fontId="14" fillId="0" borderId="17" xfId="0" applyNumberFormat="1" applyFont="1" applyFill="1" applyBorder="1" applyAlignment="1">
      <alignment horizontal="center"/>
    </xf>
    <xf numFmtId="0" fontId="1" fillId="0" borderId="20" xfId="0" applyNumberFormat="1" applyFont="1" applyFill="1" applyBorder="1" applyAlignment="1">
      <alignment horizontal="centerContinuous" wrapText="1"/>
    </xf>
    <xf numFmtId="0" fontId="21" fillId="0" borderId="11" xfId="0" applyNumberFormat="1" applyFont="1" applyFill="1" applyBorder="1" applyAlignment="1">
      <alignment vertical="center"/>
    </xf>
    <xf numFmtId="0" fontId="0" fillId="0" borderId="13" xfId="0" applyNumberFormat="1" applyFont="1" applyFill="1" applyBorder="1" applyAlignment="1">
      <alignment/>
    </xf>
    <xf numFmtId="0" fontId="1" fillId="0" borderId="23" xfId="0" applyNumberFormat="1" applyFont="1" applyFill="1" applyBorder="1" applyAlignment="1">
      <alignment/>
    </xf>
    <xf numFmtId="0" fontId="20" fillId="0" borderId="14" xfId="0" applyNumberFormat="1" applyFont="1" applyFill="1" applyBorder="1" applyAlignment="1">
      <alignment vertical="center" wrapText="1"/>
    </xf>
    <xf numFmtId="0" fontId="0" fillId="0" borderId="15" xfId="0" applyNumberFormat="1" applyFont="1" applyFill="1" applyBorder="1" applyAlignment="1">
      <alignment horizontal="center" vertical="top"/>
    </xf>
    <xf numFmtId="0" fontId="0" fillId="5" borderId="20" xfId="0" applyFill="1" applyBorder="1" applyAlignment="1">
      <alignment/>
    </xf>
    <xf numFmtId="0" fontId="0" fillId="5" borderId="11" xfId="0" applyFill="1" applyBorder="1" applyAlignment="1">
      <alignment/>
    </xf>
    <xf numFmtId="0" fontId="0" fillId="5" borderId="13" xfId="0" applyFill="1" applyBorder="1" applyAlignment="1">
      <alignment/>
    </xf>
    <xf numFmtId="0" fontId="0" fillId="5" borderId="23" xfId="0" applyFill="1" applyBorder="1" applyAlignment="1">
      <alignment/>
    </xf>
    <xf numFmtId="0" fontId="0" fillId="5" borderId="14" xfId="0" applyFill="1" applyBorder="1" applyAlignment="1">
      <alignment/>
    </xf>
    <xf numFmtId="0" fontId="0" fillId="5" borderId="22" xfId="0" applyFill="1" applyBorder="1" applyAlignment="1">
      <alignment/>
    </xf>
    <xf numFmtId="0" fontId="0" fillId="5" borderId="18" xfId="0" applyFill="1" applyBorder="1" applyAlignment="1">
      <alignment/>
    </xf>
    <xf numFmtId="0" fontId="0" fillId="5" borderId="19" xfId="0" applyFill="1" applyBorder="1" applyAlignment="1">
      <alignment/>
    </xf>
    <xf numFmtId="0" fontId="5" fillId="0" borderId="10" xfId="0" applyFont="1" applyBorder="1" applyAlignment="1" quotePrefix="1">
      <alignment horizontal="center"/>
    </xf>
    <xf numFmtId="0" fontId="0" fillId="0" borderId="0" xfId="0" applyBorder="1" applyAlignment="1">
      <alignment/>
    </xf>
    <xf numFmtId="0" fontId="0" fillId="18" borderId="20" xfId="0" applyFill="1" applyBorder="1" applyAlignment="1">
      <alignment horizontal="centerContinuous"/>
    </xf>
    <xf numFmtId="0" fontId="2" fillId="18" borderId="11" xfId="0" applyFont="1" applyFill="1" applyBorder="1" applyAlignment="1">
      <alignment horizontal="centerContinuous"/>
    </xf>
    <xf numFmtId="0" fontId="0" fillId="18" borderId="11" xfId="0" applyFill="1" applyBorder="1" applyAlignment="1">
      <alignment horizontal="centerContinuous"/>
    </xf>
    <xf numFmtId="0" fontId="0" fillId="18" borderId="11" xfId="0" applyFill="1" applyBorder="1" applyAlignment="1">
      <alignment/>
    </xf>
    <xf numFmtId="0" fontId="0" fillId="18" borderId="13" xfId="0" applyFill="1" applyBorder="1" applyAlignment="1">
      <alignment/>
    </xf>
    <xf numFmtId="0" fontId="0" fillId="18" borderId="21" xfId="0" applyFill="1" applyBorder="1" applyAlignment="1">
      <alignment horizontal="centerContinuous"/>
    </xf>
    <xf numFmtId="0" fontId="2" fillId="18" borderId="0" xfId="0" applyFont="1" applyFill="1" applyBorder="1" applyAlignment="1">
      <alignment horizontal="centerContinuous"/>
    </xf>
    <xf numFmtId="0" fontId="0" fillId="18" borderId="0" xfId="0" applyFill="1" applyBorder="1" applyAlignment="1">
      <alignment horizontal="centerContinuous"/>
    </xf>
    <xf numFmtId="0" fontId="0" fillId="18" borderId="0" xfId="0" applyFill="1" applyBorder="1" applyAlignment="1">
      <alignment/>
    </xf>
    <xf numFmtId="0" fontId="0" fillId="18" borderId="22" xfId="0" applyFill="1" applyBorder="1" applyAlignment="1">
      <alignment/>
    </xf>
    <xf numFmtId="0" fontId="0" fillId="18" borderId="21" xfId="0" applyFill="1" applyBorder="1" applyAlignment="1">
      <alignment horizontal="center"/>
    </xf>
    <xf numFmtId="0" fontId="0" fillId="18" borderId="0" xfId="0" applyFill="1" applyBorder="1" applyAlignment="1">
      <alignment horizontal="center"/>
    </xf>
    <xf numFmtId="0" fontId="0" fillId="18" borderId="23" xfId="0" applyFill="1" applyBorder="1" applyAlignment="1">
      <alignment horizontal="center"/>
    </xf>
    <xf numFmtId="0" fontId="0" fillId="18" borderId="14" xfId="0" applyFill="1" applyBorder="1" applyAlignment="1">
      <alignment horizontal="center"/>
    </xf>
    <xf numFmtId="0" fontId="0" fillId="18" borderId="14" xfId="0" applyFill="1" applyBorder="1" applyAlignment="1">
      <alignment/>
    </xf>
    <xf numFmtId="0" fontId="0" fillId="18" borderId="15" xfId="0" applyFill="1" applyBorder="1" applyAlignment="1">
      <alignment/>
    </xf>
    <xf numFmtId="0" fontId="0" fillId="18" borderId="21" xfId="0" applyFill="1" applyBorder="1" applyAlignment="1">
      <alignment/>
    </xf>
    <xf numFmtId="0" fontId="0" fillId="18" borderId="23" xfId="0" applyFill="1" applyBorder="1" applyAlignment="1">
      <alignment/>
    </xf>
    <xf numFmtId="0" fontId="0" fillId="5" borderId="16" xfId="0" applyFill="1" applyBorder="1" applyAlignment="1">
      <alignment/>
    </xf>
    <xf numFmtId="0" fontId="0" fillId="18" borderId="24" xfId="0" applyFill="1" applyBorder="1" applyAlignment="1">
      <alignment/>
    </xf>
    <xf numFmtId="0" fontId="0" fillId="18" borderId="16" xfId="0" applyFill="1" applyBorder="1" applyAlignment="1">
      <alignment/>
    </xf>
    <xf numFmtId="0" fontId="0" fillId="18" borderId="18" xfId="0" applyFill="1" applyBorder="1" applyAlignment="1">
      <alignment/>
    </xf>
    <xf numFmtId="0" fontId="0" fillId="18" borderId="19" xfId="0" applyFill="1" applyBorder="1" applyAlignment="1">
      <alignment/>
    </xf>
    <xf numFmtId="0" fontId="0" fillId="5" borderId="24" xfId="0" applyFill="1" applyBorder="1" applyAlignment="1">
      <alignment/>
    </xf>
    <xf numFmtId="0" fontId="0" fillId="5" borderId="21" xfId="0" applyFill="1" applyBorder="1" applyAlignment="1">
      <alignment/>
    </xf>
    <xf numFmtId="0" fontId="0" fillId="5" borderId="15" xfId="0" applyFill="1" applyBorder="1" applyAlignment="1">
      <alignment/>
    </xf>
    <xf numFmtId="0" fontId="0" fillId="5" borderId="0" xfId="0" applyFill="1" applyBorder="1" applyAlignment="1">
      <alignment/>
    </xf>
    <xf numFmtId="0" fontId="0" fillId="18" borderId="24" xfId="0" applyFill="1" applyBorder="1" applyAlignment="1">
      <alignment horizontal="center"/>
    </xf>
    <xf numFmtId="0" fontId="0" fillId="18" borderId="16" xfId="0" applyFill="1" applyBorder="1" applyAlignment="1" quotePrefix="1">
      <alignment horizontal="center"/>
    </xf>
    <xf numFmtId="0" fontId="0" fillId="5" borderId="23" xfId="0" applyFill="1" applyBorder="1" applyAlignment="1">
      <alignment horizontal="center"/>
    </xf>
    <xf numFmtId="0" fontId="0" fillId="5" borderId="14" xfId="0" applyFill="1" applyBorder="1" applyAlignment="1">
      <alignment horizontal="center"/>
    </xf>
    <xf numFmtId="0" fontId="0" fillId="5" borderId="20" xfId="0" applyFill="1" applyBorder="1" applyAlignment="1">
      <alignment horizontal="center"/>
    </xf>
    <xf numFmtId="0" fontId="0" fillId="5" borderId="11" xfId="0" applyFill="1" applyBorder="1" applyAlignment="1">
      <alignment horizontal="center"/>
    </xf>
    <xf numFmtId="0" fontId="0" fillId="0" borderId="20" xfId="0" applyFill="1" applyBorder="1" applyAlignment="1">
      <alignment/>
    </xf>
    <xf numFmtId="0" fontId="4" fillId="0" borderId="11" xfId="0" applyFont="1"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2" xfId="0" applyFill="1" applyBorder="1" applyAlignment="1">
      <alignment/>
    </xf>
    <xf numFmtId="0" fontId="1" fillId="0" borderId="20" xfId="0" applyFont="1" applyFill="1" applyBorder="1" applyAlignment="1">
      <alignment/>
    </xf>
    <xf numFmtId="0" fontId="7" fillId="0" borderId="13" xfId="0" applyFont="1" applyFill="1" applyBorder="1" applyAlignment="1">
      <alignment horizontal="center"/>
    </xf>
    <xf numFmtId="0" fontId="0" fillId="0" borderId="2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7" xfId="0" applyFill="1" applyBorder="1" applyAlignment="1">
      <alignment horizontal="center"/>
    </xf>
    <xf numFmtId="165" fontId="7" fillId="0" borderId="12" xfId="0" applyNumberFormat="1" applyFont="1"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horizontal="center"/>
    </xf>
    <xf numFmtId="0" fontId="0" fillId="0" borderId="24" xfId="0" applyFill="1" applyBorder="1" applyAlignment="1">
      <alignment horizontal="center"/>
    </xf>
    <xf numFmtId="165" fontId="7" fillId="0" borderId="10" xfId="0" applyNumberFormat="1" applyFont="1" applyFill="1" applyBorder="1" applyAlignment="1">
      <alignment horizontal="center"/>
    </xf>
    <xf numFmtId="0" fontId="0" fillId="0" borderId="20" xfId="0" applyFill="1" applyBorder="1" applyAlignment="1">
      <alignment horizontal="center"/>
    </xf>
    <xf numFmtId="165" fontId="7" fillId="0" borderId="11" xfId="0" applyNumberFormat="1" applyFont="1" applyFill="1" applyBorder="1" applyAlignment="1">
      <alignment horizontal="center"/>
    </xf>
    <xf numFmtId="0" fontId="0" fillId="0" borderId="24" xfId="0" applyFont="1" applyFill="1" applyBorder="1" applyAlignment="1">
      <alignment horizontal="centerContinuous" wrapText="1"/>
    </xf>
    <xf numFmtId="0" fontId="0" fillId="0" borderId="16" xfId="0" applyFill="1" applyBorder="1" applyAlignment="1">
      <alignment horizontal="centerContinuous"/>
    </xf>
    <xf numFmtId="0" fontId="7" fillId="0" borderId="12" xfId="0" applyFont="1" applyFill="1" applyBorder="1" applyAlignment="1">
      <alignment horizontal="center" vertical="center"/>
    </xf>
    <xf numFmtId="0" fontId="0" fillId="0" borderId="21" xfId="0" applyFill="1" applyBorder="1" applyAlignment="1">
      <alignment horizontal="center"/>
    </xf>
    <xf numFmtId="0" fontId="7" fillId="0" borderId="0" xfId="0" applyFont="1" applyFill="1" applyBorder="1" applyAlignment="1">
      <alignment horizontal="center"/>
    </xf>
    <xf numFmtId="0" fontId="0" fillId="0" borderId="11" xfId="0" applyFill="1" applyBorder="1" applyAlignment="1">
      <alignment horizontal="center"/>
    </xf>
    <xf numFmtId="167" fontId="7" fillId="0" borderId="13" xfId="0" applyNumberFormat="1" applyFont="1" applyFill="1" applyBorder="1" applyAlignment="1">
      <alignment horizontal="center"/>
    </xf>
    <xf numFmtId="0" fontId="0" fillId="0" borderId="16" xfId="0" applyFill="1" applyBorder="1" applyAlignment="1">
      <alignment horizontal="centerContinuous" wrapText="1"/>
    </xf>
    <xf numFmtId="167" fontId="7" fillId="0" borderId="12" xfId="0" applyNumberFormat="1" applyFont="1" applyFill="1" applyBorder="1" applyAlignment="1">
      <alignment horizontal="center" vertical="center"/>
    </xf>
    <xf numFmtId="0" fontId="0" fillId="0" borderId="24" xfId="0" applyFont="1" applyFill="1" applyBorder="1" applyAlignment="1">
      <alignment horizontal="centerContinuous"/>
    </xf>
    <xf numFmtId="167" fontId="7" fillId="0" borderId="12" xfId="0" applyNumberFormat="1" applyFont="1" applyFill="1" applyBorder="1" applyAlignment="1">
      <alignment horizontal="center"/>
    </xf>
    <xf numFmtId="0" fontId="0" fillId="0" borderId="24" xfId="0" applyFill="1" applyBorder="1" applyAlignment="1">
      <alignment horizontal="centerContinuous"/>
    </xf>
    <xf numFmtId="0" fontId="0" fillId="0" borderId="21" xfId="0" applyFill="1" applyBorder="1" applyAlignment="1">
      <alignment horizontal="left"/>
    </xf>
    <xf numFmtId="0" fontId="1" fillId="0" borderId="10" xfId="0" applyFont="1" applyFill="1" applyBorder="1" applyAlignment="1">
      <alignment horizontal="left"/>
    </xf>
    <xf numFmtId="0" fontId="0" fillId="0" borderId="0" xfId="0" applyFill="1" applyBorder="1" applyAlignment="1" quotePrefix="1">
      <alignment horizontal="center"/>
    </xf>
    <xf numFmtId="0" fontId="4" fillId="0" borderId="10" xfId="0" applyFont="1" applyFill="1" applyBorder="1" applyAlignment="1">
      <alignment horizontal="right"/>
    </xf>
    <xf numFmtId="0" fontId="5" fillId="0" borderId="10" xfId="0" applyFont="1" applyFill="1" applyBorder="1" applyAlignment="1">
      <alignment horizontal="center"/>
    </xf>
    <xf numFmtId="0" fontId="4" fillId="0" borderId="10" xfId="0" applyFont="1" applyFill="1" applyBorder="1" applyAlignment="1">
      <alignment/>
    </xf>
    <xf numFmtId="0" fontId="8" fillId="0" borderId="10" xfId="0" applyFont="1" applyFill="1" applyBorder="1" applyAlignment="1">
      <alignment/>
    </xf>
    <xf numFmtId="0" fontId="6" fillId="0" borderId="21" xfId="0" applyFont="1" applyFill="1" applyBorder="1" applyAlignment="1">
      <alignment vertical="top"/>
    </xf>
    <xf numFmtId="0" fontId="6" fillId="0" borderId="0" xfId="0" applyFont="1" applyFill="1" applyBorder="1" applyAlignment="1">
      <alignment vertical="top"/>
    </xf>
    <xf numFmtId="0" fontId="16" fillId="0" borderId="0" xfId="0" applyFont="1" applyFill="1" applyBorder="1" applyAlignment="1">
      <alignment horizontal="right" vertical="top"/>
    </xf>
    <xf numFmtId="0" fontId="16" fillId="0" borderId="0" xfId="0" applyFont="1" applyFill="1" applyBorder="1" applyAlignment="1" quotePrefix="1">
      <alignment horizontal="center" vertical="top"/>
    </xf>
    <xf numFmtId="0" fontId="16" fillId="0" borderId="0" xfId="0" applyFont="1" applyFill="1" applyBorder="1" applyAlignment="1">
      <alignment horizontal="center" vertical="top"/>
    </xf>
    <xf numFmtId="0" fontId="6" fillId="0" borderId="22" xfId="0" applyFont="1" applyFill="1" applyBorder="1" applyAlignment="1">
      <alignment vertical="top"/>
    </xf>
    <xf numFmtId="0" fontId="18" fillId="0" borderId="0" xfId="0" applyFont="1" applyFill="1" applyBorder="1" applyAlignment="1">
      <alignment horizontal="right"/>
    </xf>
    <xf numFmtId="0" fontId="18" fillId="0" borderId="0" xfId="0" applyFont="1" applyFill="1" applyBorder="1" applyAlignment="1">
      <alignment horizontal="center"/>
    </xf>
    <xf numFmtId="14" fontId="0" fillId="0" borderId="0" xfId="0" applyNumberFormat="1" applyFill="1" applyBorder="1" applyAlignment="1">
      <alignment horizontal="center"/>
    </xf>
    <xf numFmtId="0" fontId="6" fillId="0" borderId="0" xfId="0" applyFont="1" applyFill="1" applyBorder="1" applyAlignment="1">
      <alignment/>
    </xf>
    <xf numFmtId="0" fontId="0" fillId="0" borderId="25" xfId="0" applyBorder="1" applyAlignment="1">
      <alignment/>
    </xf>
    <xf numFmtId="0" fontId="4" fillId="0" borderId="26" xfId="0" applyFon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0" borderId="30" xfId="0" applyFont="1" applyBorder="1" applyAlignment="1">
      <alignment/>
    </xf>
    <xf numFmtId="0" fontId="0" fillId="0" borderId="31" xfId="0" applyBorder="1" applyAlignment="1">
      <alignmen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0" xfId="0" applyBorder="1" applyAlignment="1">
      <alignment horizontal="center"/>
    </xf>
    <xf numFmtId="0" fontId="0" fillId="0" borderId="35" xfId="0" applyFont="1" applyBorder="1" applyAlignment="1">
      <alignment horizontal="centerContinuous" wrapText="1"/>
    </xf>
    <xf numFmtId="0" fontId="0" fillId="0" borderId="28" xfId="0" applyBorder="1" applyAlignment="1">
      <alignment horizontal="center"/>
    </xf>
    <xf numFmtId="0" fontId="0" fillId="0" borderId="35" xfId="0" applyFont="1" applyBorder="1" applyAlignment="1">
      <alignment horizontal="centerContinuous"/>
    </xf>
    <xf numFmtId="0" fontId="0" fillId="0" borderId="35" xfId="0" applyBorder="1" applyAlignment="1">
      <alignment horizontal="centerContinuous"/>
    </xf>
    <xf numFmtId="0" fontId="0" fillId="0" borderId="28" xfId="0" applyBorder="1" applyAlignment="1">
      <alignment horizontal="left"/>
    </xf>
    <xf numFmtId="0" fontId="1" fillId="0" borderId="36" xfId="0" applyFont="1" applyBorder="1" applyAlignment="1">
      <alignment horizontal="left"/>
    </xf>
    <xf numFmtId="14" fontId="0" fillId="0" borderId="0" xfId="0" applyNumberFormat="1"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2" fillId="0" borderId="23" xfId="0" applyFont="1" applyBorder="1" applyAlignment="1">
      <alignment horizontal="left"/>
    </xf>
    <xf numFmtId="0" fontId="10" fillId="0" borderId="18" xfId="0" applyFont="1" applyBorder="1" applyAlignment="1">
      <alignment horizontal="right"/>
    </xf>
    <xf numFmtId="0" fontId="10" fillId="0" borderId="19" xfId="0" applyFont="1" applyBorder="1" applyAlignment="1">
      <alignment horizontal="right"/>
    </xf>
    <xf numFmtId="0" fontId="19" fillId="0" borderId="25" xfId="0" applyFont="1" applyBorder="1" applyAlignment="1">
      <alignment/>
    </xf>
    <xf numFmtId="0" fontId="1" fillId="0" borderId="28" xfId="0" applyNumberFormat="1" applyFont="1" applyFill="1" applyBorder="1" applyAlignment="1">
      <alignment/>
    </xf>
    <xf numFmtId="0" fontId="1" fillId="0" borderId="28" xfId="0" applyFont="1" applyBorder="1" applyAlignment="1">
      <alignment/>
    </xf>
    <xf numFmtId="0" fontId="7" fillId="0" borderId="29" xfId="0" applyFont="1" applyBorder="1" applyAlignment="1">
      <alignment/>
    </xf>
    <xf numFmtId="0" fontId="17" fillId="0" borderId="14" xfId="0" applyFont="1" applyBorder="1" applyAlignment="1">
      <alignment/>
    </xf>
    <xf numFmtId="0" fontId="0" fillId="0" borderId="10" xfId="0" applyBorder="1" applyAlignment="1">
      <alignment horizontal="center"/>
    </xf>
    <xf numFmtId="0" fontId="19" fillId="0" borderId="10" xfId="0" applyNumberFormat="1" applyFont="1" applyFill="1" applyBorder="1" applyAlignment="1">
      <alignment horizontal="center" vertical="center"/>
    </xf>
    <xf numFmtId="0" fontId="0" fillId="0" borderId="18" xfId="0" applyBorder="1" applyAlignment="1" quotePrefix="1">
      <alignment horizontal="center"/>
    </xf>
    <xf numFmtId="0" fontId="12" fillId="0" borderId="21" xfId="0" applyFont="1" applyBorder="1" applyAlignment="1">
      <alignment horizontal="center"/>
    </xf>
    <xf numFmtId="14" fontId="12" fillId="0" borderId="10" xfId="0" applyNumberFormat="1" applyFont="1" applyBorder="1" applyAlignment="1">
      <alignment horizontal="center"/>
    </xf>
    <xf numFmtId="14" fontId="19" fillId="0" borderId="0" xfId="0" applyNumberFormat="1" applyFont="1" applyFill="1" applyBorder="1" applyAlignment="1" applyProtection="1">
      <alignment horizontal="center" vertical="center"/>
      <protection locked="0"/>
    </xf>
    <xf numFmtId="0" fontId="39" fillId="0" borderId="10" xfId="0" applyNumberFormat="1" applyFont="1" applyFill="1" applyBorder="1" applyAlignment="1">
      <alignment/>
    </xf>
    <xf numFmtId="0" fontId="10" fillId="0" borderId="0" xfId="0" applyFont="1" applyAlignment="1" quotePrefix="1">
      <alignment/>
    </xf>
    <xf numFmtId="0" fontId="6" fillId="0" borderId="10" xfId="0" applyNumberFormat="1" applyFont="1" applyFill="1" applyBorder="1" applyAlignment="1">
      <alignment/>
    </xf>
    <xf numFmtId="0" fontId="0" fillId="0" borderId="10" xfId="0" applyNumberFormat="1" applyFont="1" applyFill="1" applyBorder="1" applyAlignment="1">
      <alignment horizontal="center"/>
    </xf>
    <xf numFmtId="0" fontId="1" fillId="0" borderId="0" xfId="0" applyNumberFormat="1" applyFont="1" applyFill="1" applyAlignment="1">
      <alignment/>
    </xf>
    <xf numFmtId="0" fontId="40" fillId="0" borderId="10" xfId="0" applyNumberFormat="1" applyFont="1" applyFill="1" applyBorder="1" applyAlignment="1">
      <alignment horizontal="center" vertical="center"/>
    </xf>
    <xf numFmtId="0" fontId="40" fillId="0" borderId="0" xfId="0" applyNumberFormat="1" applyFont="1" applyFill="1" applyBorder="1" applyAlignment="1">
      <alignment horizontal="center" vertical="center"/>
    </xf>
    <xf numFmtId="0" fontId="0" fillId="16" borderId="40" xfId="0" applyFill="1" applyBorder="1" applyAlignment="1">
      <alignment horizontal="center" vertical="top" wrapText="1"/>
    </xf>
    <xf numFmtId="0" fontId="0" fillId="16" borderId="41" xfId="0" applyFill="1" applyBorder="1" applyAlignment="1">
      <alignment horizontal="center" vertical="top" wrapText="1"/>
    </xf>
    <xf numFmtId="0" fontId="0" fillId="16" borderId="42" xfId="0" applyFill="1" applyBorder="1" applyAlignment="1">
      <alignment horizontal="center" vertical="top" wrapText="1"/>
    </xf>
    <xf numFmtId="0" fontId="0" fillId="16" borderId="43" xfId="0" applyFill="1" applyBorder="1" applyAlignment="1">
      <alignment horizontal="center" vertical="top" wrapText="1"/>
    </xf>
    <xf numFmtId="0" fontId="0" fillId="16" borderId="0" xfId="0" applyFill="1" applyBorder="1" applyAlignment="1">
      <alignment horizontal="center" vertical="top" wrapText="1"/>
    </xf>
    <xf numFmtId="0" fontId="0" fillId="16" borderId="44" xfId="0" applyFill="1" applyBorder="1" applyAlignment="1">
      <alignment horizontal="center" vertical="top" wrapText="1"/>
    </xf>
    <xf numFmtId="0" fontId="0" fillId="16" borderId="45" xfId="0" applyFill="1" applyBorder="1" applyAlignment="1">
      <alignment horizontal="center" vertical="top" wrapText="1"/>
    </xf>
    <xf numFmtId="0" fontId="0" fillId="16" borderId="46" xfId="0" applyFill="1" applyBorder="1" applyAlignment="1">
      <alignment horizontal="center" vertical="top" wrapText="1"/>
    </xf>
    <xf numFmtId="0" fontId="0" fillId="16" borderId="47" xfId="0" applyFill="1" applyBorder="1" applyAlignment="1">
      <alignment horizontal="center" vertical="top" wrapText="1"/>
    </xf>
    <xf numFmtId="0" fontId="0" fillId="0" borderId="24" xfId="0" applyNumberFormat="1" applyFont="1" applyFill="1" applyBorder="1" applyAlignment="1">
      <alignment horizontal="center"/>
    </xf>
    <xf numFmtId="0" fontId="0" fillId="0" borderId="16" xfId="0" applyNumberFormat="1" applyFont="1" applyFill="1" applyBorder="1" applyAlignment="1">
      <alignment horizontal="center"/>
    </xf>
    <xf numFmtId="0" fontId="0" fillId="0" borderId="12" xfId="0" applyNumberFormat="1" applyFont="1" applyFill="1" applyBorder="1" applyAlignment="1">
      <alignment horizontal="center"/>
    </xf>
    <xf numFmtId="0" fontId="40" fillId="0" borderId="24" xfId="0" applyNumberFormat="1" applyFont="1" applyFill="1" applyBorder="1" applyAlignment="1">
      <alignment horizontal="center" vertical="center"/>
    </xf>
    <xf numFmtId="0" fontId="40" fillId="0" borderId="16" xfId="0" applyNumberFormat="1" applyFont="1" applyFill="1" applyBorder="1" applyAlignment="1">
      <alignment horizontal="center" vertical="center"/>
    </xf>
    <xf numFmtId="0" fontId="40" fillId="0" borderId="12" xfId="0" applyNumberFormat="1" applyFont="1" applyFill="1" applyBorder="1" applyAlignment="1">
      <alignment horizontal="center" vertical="center"/>
    </xf>
    <xf numFmtId="0" fontId="7" fillId="0" borderId="24"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wrapText="1"/>
    </xf>
    <xf numFmtId="0" fontId="0" fillId="0" borderId="16" xfId="0" applyBorder="1" applyAlignment="1">
      <alignment horizontal="center" wrapText="1"/>
    </xf>
    <xf numFmtId="0" fontId="0" fillId="0" borderId="12"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dustrialisation\30%20Master%20Data\Macfarla\COMM\@GENERAL\MODELS\Relays%20to%20be%20reworked\K_RANGE\KAV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ustrialisation\30%20Master%20Data\Macfarla\COMM\@GENERAL\MODELS\Relays%20to%20be%20transfered%20in%20Products%20DB\K_RANGE\Kavr%20cort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OldCortec KAVR100"/>
      <sheetName val="OldCortec KAVR130"/>
      <sheetName val="OldCortec KAVR159"/>
      <sheetName val="New Cortec"/>
      <sheetName val="Nomenclature"/>
      <sheetName val="Model Detail"/>
      <sheetName val="Get Name"/>
      <sheetName val="Main Macros"/>
      <sheetName val="Lookup"/>
      <sheetName val="Res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claimer"/>
      <sheetName val="OldCortec KAVR100"/>
      <sheetName val="OldCortec KAVR130"/>
      <sheetName val="OldCortec KAVR159"/>
      <sheetName val="New Cortec"/>
      <sheetName val="Nomenclature"/>
      <sheetName val="Model Detail"/>
      <sheetName val="Get Name"/>
      <sheetName val="Main Macros"/>
      <sheetName val="Lookup"/>
      <sheetName val="Res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11">
    <pageSetUpPr fitToPage="1"/>
  </sheetPr>
  <dimension ref="B3:J8"/>
  <sheetViews>
    <sheetView showGridLines="0" showRowColHeaders="0" tabSelected="1" zoomScalePageLayoutView="0" workbookViewId="0" topLeftCell="A1">
      <selection activeCell="A1" sqref="A1"/>
    </sheetView>
  </sheetViews>
  <sheetFormatPr defaultColWidth="9.00390625" defaultRowHeight="14.25"/>
  <cols>
    <col min="1" max="1" width="3.625" style="0" customWidth="1"/>
    <col min="2" max="10" width="10.00390625" style="0" customWidth="1"/>
  </cols>
  <sheetData>
    <row r="2" ht="15" thickBot="1"/>
    <row r="3" spans="2:10" ht="15" thickTop="1">
      <c r="B3" s="278" t="s">
        <v>95</v>
      </c>
      <c r="C3" s="279"/>
      <c r="D3" s="279"/>
      <c r="E3" s="279"/>
      <c r="F3" s="279"/>
      <c r="G3" s="279"/>
      <c r="H3" s="279"/>
      <c r="I3" s="279"/>
      <c r="J3" s="280"/>
    </row>
    <row r="4" spans="2:10" ht="14.25">
      <c r="B4" s="281" t="s">
        <v>96</v>
      </c>
      <c r="C4" s="282"/>
      <c r="D4" s="282"/>
      <c r="E4" s="282"/>
      <c r="F4" s="282"/>
      <c r="G4" s="282"/>
      <c r="H4" s="282"/>
      <c r="I4" s="282"/>
      <c r="J4" s="283"/>
    </row>
    <row r="5" spans="2:10" ht="14.25">
      <c r="B5" s="281"/>
      <c r="C5" s="282"/>
      <c r="D5" s="282"/>
      <c r="E5" s="282"/>
      <c r="F5" s="282"/>
      <c r="G5" s="282"/>
      <c r="H5" s="282"/>
      <c r="I5" s="282"/>
      <c r="J5" s="283"/>
    </row>
    <row r="6" spans="2:10" ht="14.25">
      <c r="B6" s="281" t="s">
        <v>97</v>
      </c>
      <c r="C6" s="282"/>
      <c r="D6" s="282"/>
      <c r="E6" s="282"/>
      <c r="F6" s="282"/>
      <c r="G6" s="282"/>
      <c r="H6" s="282"/>
      <c r="I6" s="282"/>
      <c r="J6" s="283"/>
    </row>
    <row r="7" spans="2:10" ht="14.25">
      <c r="B7" s="281"/>
      <c r="C7" s="282"/>
      <c r="D7" s="282"/>
      <c r="E7" s="282"/>
      <c r="F7" s="282"/>
      <c r="G7" s="282"/>
      <c r="H7" s="282"/>
      <c r="I7" s="282"/>
      <c r="J7" s="283"/>
    </row>
    <row r="8" spans="2:10" ht="3.75" customHeight="1" thickBot="1">
      <c r="B8" s="284"/>
      <c r="C8" s="285"/>
      <c r="D8" s="285"/>
      <c r="E8" s="285"/>
      <c r="F8" s="285"/>
      <c r="G8" s="285"/>
      <c r="H8" s="285"/>
      <c r="I8" s="285"/>
      <c r="J8" s="286"/>
    </row>
    <row r="9" ht="15" thickTop="1"/>
  </sheetData>
  <sheetProtection password="C927" sheet="1" objects="1" scenarios="1"/>
  <mergeCells count="3">
    <mergeCell ref="B3:J3"/>
    <mergeCell ref="B6:J8"/>
    <mergeCell ref="B4:J5"/>
  </mergeCells>
  <printOptions/>
  <pageMargins left="0.75" right="0.75" top="1" bottom="1" header="0.5" footer="0.5"/>
  <pageSetup fitToHeight="1" fitToWidth="1" horizontalDpi="600" verticalDpi="600" orientation="portrait" paperSize="9" scale="84" r:id="rId1"/>
  <headerFooter alignWithMargins="0">
    <oddHeader>&amp;C&amp;A</oddHeader>
    <oddFooter>&amp;LPage &amp;P of &amp;N&amp;C&amp;F&amp;R&amp;D</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P23"/>
  <sheetViews>
    <sheetView showGridLines="0" showRowColHeaders="0" zoomScalePageLayoutView="0" workbookViewId="0" topLeftCell="A1">
      <pane ySplit="3" topLeftCell="BM4" activePane="bottomLeft" state="frozen"/>
      <selection pane="topLeft" activeCell="A1" sqref="A1"/>
      <selection pane="bottomLeft" activeCell="AA55" sqref="AA55"/>
    </sheetView>
  </sheetViews>
  <sheetFormatPr defaultColWidth="9.00390625" defaultRowHeight="14.25"/>
  <cols>
    <col min="1" max="1" width="40.625" style="98" customWidth="1"/>
    <col min="2" max="2" width="13.875" style="98" bestFit="1" customWidth="1"/>
    <col min="3" max="4" width="3.25390625" style="98" bestFit="1" customWidth="1"/>
    <col min="5" max="5" width="2.625" style="98" bestFit="1" customWidth="1"/>
    <col min="6" max="6" width="2.875" style="98" bestFit="1" customWidth="1"/>
    <col min="7" max="8" width="2.50390625" style="97" bestFit="1" customWidth="1"/>
    <col min="9" max="9" width="2.75390625" style="98" bestFit="1" customWidth="1"/>
    <col min="10" max="10" width="2.75390625" style="97" bestFit="1" customWidth="1"/>
    <col min="11" max="12" width="2.75390625" style="98" bestFit="1" customWidth="1"/>
    <col min="13" max="13" width="6.625" style="98" bestFit="1" customWidth="1"/>
    <col min="14" max="14" width="2.75390625" style="98" bestFit="1" customWidth="1"/>
    <col min="15" max="15" width="4.625" style="98" customWidth="1"/>
    <col min="16" max="16" width="5.375" style="98" customWidth="1"/>
    <col min="17" max="17" width="8.25390625" style="97" customWidth="1"/>
    <col min="18" max="18" width="5.625" style="97" customWidth="1"/>
    <col min="19" max="19" width="5.625" style="98" customWidth="1"/>
    <col min="20" max="16384" width="9.00390625" style="98" customWidth="1"/>
  </cols>
  <sheetData>
    <row r="1" spans="1:16" ht="14.25">
      <c r="A1" s="120" t="s">
        <v>22</v>
      </c>
      <c r="B1" s="95"/>
      <c r="C1" s="95"/>
      <c r="D1" s="95"/>
      <c r="E1" s="95"/>
      <c r="F1" s="95"/>
      <c r="G1" s="95"/>
      <c r="H1" s="95"/>
      <c r="I1" s="95"/>
      <c r="J1" s="95"/>
      <c r="K1" s="95"/>
      <c r="L1" s="95"/>
      <c r="M1" s="95"/>
      <c r="N1" s="95"/>
      <c r="O1" s="96"/>
      <c r="P1" s="97"/>
    </row>
    <row r="2" spans="1:15" s="84" customFormat="1" ht="11.25">
      <c r="A2" s="81"/>
      <c r="B2" s="83" t="s">
        <v>28</v>
      </c>
      <c r="C2" s="81">
        <v>1</v>
      </c>
      <c r="D2" s="81">
        <v>2</v>
      </c>
      <c r="E2" s="81">
        <v>3</v>
      </c>
      <c r="F2" s="81">
        <v>4</v>
      </c>
      <c r="G2" s="81">
        <v>5</v>
      </c>
      <c r="H2" s="81">
        <v>6</v>
      </c>
      <c r="I2" s="81">
        <v>7</v>
      </c>
      <c r="J2" s="81">
        <v>8</v>
      </c>
      <c r="K2" s="81">
        <v>9</v>
      </c>
      <c r="L2" s="81">
        <v>10</v>
      </c>
      <c r="M2" s="82" t="s">
        <v>37</v>
      </c>
      <c r="N2" s="81">
        <v>15</v>
      </c>
      <c r="O2" s="89"/>
    </row>
    <row r="3" spans="1:15" s="88" customFormat="1" ht="18">
      <c r="A3" s="103" t="s">
        <v>41</v>
      </c>
      <c r="B3" s="100" t="s">
        <v>40</v>
      </c>
      <c r="C3" s="134" t="s">
        <v>38</v>
      </c>
      <c r="D3" s="134" t="s">
        <v>38</v>
      </c>
      <c r="E3" s="134" t="s">
        <v>30</v>
      </c>
      <c r="F3" s="134" t="s">
        <v>39</v>
      </c>
      <c r="G3" s="134">
        <v>0</v>
      </c>
      <c r="H3" s="86">
        <f>$H$6</f>
        <v>1</v>
      </c>
      <c r="I3" s="86" t="str">
        <f>HLOOKUP('Date Drivers'!$A$1,'Date Drivers'!$B$1:$G$15,15)</f>
        <v>A</v>
      </c>
      <c r="J3" s="85" t="s">
        <v>12</v>
      </c>
      <c r="K3" s="85" t="s">
        <v>11</v>
      </c>
      <c r="L3" s="85" t="s">
        <v>11</v>
      </c>
      <c r="M3" s="87" t="str">
        <f>VLOOKUP(Lookup!$B$20,Lookup!$B$21:$C$31,2)</f>
        <v>****</v>
      </c>
      <c r="N3" s="86" t="str">
        <f>VLOOKUP(Lookup!$B$20,Lookup!$B$21:$D$31,3)</f>
        <v>*</v>
      </c>
      <c r="O3" s="130"/>
    </row>
    <row r="4" spans="1:15" ht="15">
      <c r="A4" s="135"/>
      <c r="B4" s="270"/>
      <c r="C4" s="136"/>
      <c r="D4" s="136"/>
      <c r="E4" s="136"/>
      <c r="F4" s="136"/>
      <c r="G4" s="137"/>
      <c r="H4" s="122"/>
      <c r="I4" s="123"/>
      <c r="J4" s="122"/>
      <c r="K4" s="123"/>
      <c r="L4" s="126"/>
      <c r="M4" s="129"/>
      <c r="N4" s="122"/>
      <c r="O4" s="99"/>
    </row>
    <row r="5" spans="1:15" ht="15">
      <c r="A5" s="138"/>
      <c r="B5" s="139"/>
      <c r="C5" s="117"/>
      <c r="D5" s="117"/>
      <c r="E5" s="117"/>
      <c r="F5" s="117"/>
      <c r="G5" s="140"/>
      <c r="H5" s="121"/>
      <c r="I5" s="123"/>
      <c r="J5" s="122"/>
      <c r="K5" s="123"/>
      <c r="L5" s="126"/>
      <c r="M5" s="129"/>
      <c r="N5" s="122"/>
      <c r="O5" s="99"/>
    </row>
    <row r="6" spans="1:15" ht="71.25" customHeight="1">
      <c r="A6" s="100" t="s">
        <v>13</v>
      </c>
      <c r="B6" s="105"/>
      <c r="C6" s="101"/>
      <c r="D6" s="101"/>
      <c r="E6" s="101"/>
      <c r="F6" s="101"/>
      <c r="G6" s="102"/>
      <c r="H6" s="131">
        <f>VLOOKUP(Lookup!$C$1,Lookup!$A$2:$C$9,3)</f>
        <v>1</v>
      </c>
      <c r="I6" s="124"/>
      <c r="J6" s="125"/>
      <c r="K6" s="124"/>
      <c r="L6" s="127"/>
      <c r="M6" s="129"/>
      <c r="N6" s="122"/>
      <c r="O6" s="99"/>
    </row>
    <row r="7" spans="1:15" ht="15">
      <c r="A7" s="106" t="s">
        <v>10</v>
      </c>
      <c r="B7" s="107"/>
      <c r="C7" s="107"/>
      <c r="D7" s="107"/>
      <c r="E7" s="107"/>
      <c r="F7" s="108"/>
      <c r="G7" s="98"/>
      <c r="I7" s="266" t="str">
        <f>$I$3</f>
        <v>A</v>
      </c>
      <c r="J7" s="94" t="s">
        <v>12</v>
      </c>
      <c r="K7" s="94" t="s">
        <v>11</v>
      </c>
      <c r="L7" s="128" t="s">
        <v>11</v>
      </c>
      <c r="M7" s="129"/>
      <c r="N7" s="122"/>
      <c r="O7" s="99"/>
    </row>
    <row r="8" spans="1:15" ht="42" customHeight="1">
      <c r="A8" s="133" t="s">
        <v>42</v>
      </c>
      <c r="B8" s="109"/>
      <c r="C8" s="110"/>
      <c r="D8" s="111"/>
      <c r="E8" s="111"/>
      <c r="F8" s="101"/>
      <c r="G8" s="112"/>
      <c r="H8" s="101"/>
      <c r="I8" s="101"/>
      <c r="J8" s="113"/>
      <c r="K8" s="101"/>
      <c r="L8" s="101"/>
      <c r="M8" s="132" t="str">
        <f>VLOOKUP(Lookup!$B$20,Lookup!$B$21:$C$31,2)</f>
        <v>****</v>
      </c>
      <c r="N8" s="122"/>
      <c r="O8" s="99"/>
    </row>
    <row r="9" spans="1:15" ht="14.25">
      <c r="A9" s="101"/>
      <c r="B9" s="101"/>
      <c r="C9" s="114"/>
      <c r="D9" s="101"/>
      <c r="E9" s="101"/>
      <c r="F9" s="101"/>
      <c r="G9" s="101"/>
      <c r="H9" s="115"/>
      <c r="I9" s="101"/>
      <c r="J9" s="101"/>
      <c r="K9" s="101"/>
      <c r="L9" s="101"/>
      <c r="M9" s="101"/>
      <c r="N9" s="125"/>
      <c r="O9" s="99"/>
    </row>
    <row r="10" spans="1:15" ht="15">
      <c r="A10" s="103" t="s">
        <v>43</v>
      </c>
      <c r="B10" s="103"/>
      <c r="C10" s="101"/>
      <c r="D10" s="101"/>
      <c r="E10" s="101"/>
      <c r="F10" s="101"/>
      <c r="G10" s="98"/>
      <c r="H10" s="101"/>
      <c r="I10" s="101"/>
      <c r="J10" s="104"/>
      <c r="K10" s="101"/>
      <c r="L10" s="101"/>
      <c r="M10" s="101"/>
      <c r="N10" s="116" t="str">
        <f>N3</f>
        <v>*</v>
      </c>
      <c r="O10" s="99"/>
    </row>
    <row r="11" spans="1:15" ht="14.25">
      <c r="A11" s="117"/>
      <c r="B11" s="117"/>
      <c r="C11" s="117"/>
      <c r="D11" s="117"/>
      <c r="E11" s="117"/>
      <c r="F11" s="117"/>
      <c r="G11" s="118"/>
      <c r="H11" s="118"/>
      <c r="I11" s="117"/>
      <c r="J11" s="118"/>
      <c r="K11" s="117"/>
      <c r="L11" s="117"/>
      <c r="M11" s="117"/>
      <c r="N11" s="117"/>
      <c r="O11" s="119"/>
    </row>
    <row r="13" ht="15">
      <c r="A13" s="275" t="s">
        <v>123</v>
      </c>
    </row>
    <row r="14" ht="15">
      <c r="A14" s="275" t="s">
        <v>124</v>
      </c>
    </row>
    <row r="15" ht="7.5" customHeight="1"/>
    <row r="16" spans="1:8" ht="14.25">
      <c r="A16" s="273" t="s">
        <v>127</v>
      </c>
      <c r="B16" s="274" t="s">
        <v>116</v>
      </c>
      <c r="C16" s="287" t="s">
        <v>117</v>
      </c>
      <c r="D16" s="288"/>
      <c r="E16" s="288"/>
      <c r="F16" s="288"/>
      <c r="G16" s="288"/>
      <c r="H16" s="289"/>
    </row>
    <row r="17" spans="2:8" ht="22.5" customHeight="1">
      <c r="B17" s="276" t="str">
        <f>VLOOKUP(Lookup!$B$33,Lookup!$A$34:$D$35,3)</f>
        <v> </v>
      </c>
      <c r="C17" s="290" t="str">
        <f>VLOOKUP(Lookup!$B$33,Lookup!$A$34:$D$35,4)</f>
        <v> </v>
      </c>
      <c r="D17" s="291"/>
      <c r="E17" s="291"/>
      <c r="F17" s="291"/>
      <c r="G17" s="291"/>
      <c r="H17" s="292"/>
    </row>
    <row r="18" spans="2:8" ht="9" customHeight="1">
      <c r="B18" s="277"/>
      <c r="C18" s="277"/>
      <c r="D18" s="277"/>
      <c r="E18" s="277"/>
      <c r="F18" s="277"/>
      <c r="G18" s="277"/>
      <c r="H18" s="277"/>
    </row>
    <row r="19" ht="15">
      <c r="A19" s="275" t="s">
        <v>125</v>
      </c>
    </row>
    <row r="20" ht="15">
      <c r="A20" s="275" t="s">
        <v>126</v>
      </c>
    </row>
    <row r="21" ht="6.75" customHeight="1">
      <c r="A21" s="275"/>
    </row>
    <row r="22" spans="1:8" ht="14.25">
      <c r="A22" s="271" t="s">
        <v>128</v>
      </c>
      <c r="B22" s="274" t="s">
        <v>116</v>
      </c>
      <c r="C22" s="287" t="s">
        <v>117</v>
      </c>
      <c r="D22" s="288"/>
      <c r="E22" s="288"/>
      <c r="F22" s="288"/>
      <c r="G22" s="288"/>
      <c r="H22" s="289"/>
    </row>
    <row r="23" spans="2:8" ht="23.25" customHeight="1">
      <c r="B23" s="276" t="str">
        <f>VLOOKUP(Lookup!$B$37,Lookup!$A$38:$D$39,3)</f>
        <v> </v>
      </c>
      <c r="C23" s="290" t="str">
        <f>VLOOKUP(Lookup!$B$37,Lookup!$A$38:$D$39,4,FALSE)</f>
        <v> </v>
      </c>
      <c r="D23" s="291"/>
      <c r="E23" s="291"/>
      <c r="F23" s="291"/>
      <c r="G23" s="291"/>
      <c r="H23" s="292"/>
    </row>
  </sheetData>
  <sheetProtection password="C927" sheet="1"/>
  <mergeCells count="4">
    <mergeCell ref="C16:H16"/>
    <mergeCell ref="C17:H17"/>
    <mergeCell ref="C22:H22"/>
    <mergeCell ref="C23:H23"/>
  </mergeCells>
  <printOptions/>
  <pageMargins left="0.7480314960629921" right="0.7480314960629921" top="0.984251968503937" bottom="0.984251968503937" header="0.5118110236220472" footer="0.5118110236220472"/>
  <pageSetup fitToHeight="1" fitToWidth="1" horizontalDpi="300" verticalDpi="300" orientation="landscape" paperSize="9" r:id="rId2"/>
  <headerFooter alignWithMargins="0">
    <oddHeader>&amp;C&amp;A</oddHeader>
    <oddFooter>&amp;L&amp;F&amp;CPage &amp;P of &amp;N&amp;R&amp;D</oddFooter>
  </headerFooter>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S31"/>
  <sheetViews>
    <sheetView showGridLines="0" showRowColHeaders="0" zoomScale="75" zoomScaleNormal="75" zoomScalePageLayoutView="0" workbookViewId="0" topLeftCell="A1">
      <selection activeCell="A1" sqref="A1"/>
    </sheetView>
  </sheetViews>
  <sheetFormatPr defaultColWidth="9.00390625" defaultRowHeight="14.25"/>
  <cols>
    <col min="1" max="1" width="27.00390625" style="0" customWidth="1"/>
    <col min="2" max="2" width="10.875" style="0" customWidth="1"/>
    <col min="4" max="4" width="10.50390625" style="0" customWidth="1"/>
    <col min="5" max="5" width="9.625" style="0" customWidth="1"/>
    <col min="6" max="6" width="10.50390625" style="0" customWidth="1"/>
    <col min="7" max="7" width="10.125" style="0" customWidth="1"/>
    <col min="8" max="9" width="2.625" style="0" customWidth="1"/>
    <col min="10" max="10" width="3.00390625" style="0" customWidth="1"/>
    <col min="11" max="11" width="2.625" style="0" customWidth="1"/>
    <col min="12" max="18" width="3.00390625" style="0" customWidth="1"/>
  </cols>
  <sheetData>
    <row r="1" spans="1:19" ht="20.25">
      <c r="A1" s="234"/>
      <c r="B1" s="235" t="s">
        <v>0</v>
      </c>
      <c r="C1" s="236"/>
      <c r="D1" s="236"/>
      <c r="E1" s="236"/>
      <c r="F1" s="236"/>
      <c r="G1" s="236"/>
      <c r="H1" s="236"/>
      <c r="I1" s="236"/>
      <c r="J1" s="236"/>
      <c r="K1" s="236"/>
      <c r="L1" s="236"/>
      <c r="M1" s="236"/>
      <c r="N1" s="236"/>
      <c r="O1" s="236"/>
      <c r="P1" s="236"/>
      <c r="Q1" s="236"/>
      <c r="R1" s="236"/>
      <c r="S1" s="237"/>
    </row>
    <row r="2" spans="1:19" ht="14.25">
      <c r="A2" s="238"/>
      <c r="B2" s="150"/>
      <c r="C2" s="150"/>
      <c r="D2" s="150"/>
      <c r="E2" s="150"/>
      <c r="F2" s="150"/>
      <c r="G2" s="150"/>
      <c r="H2" s="150"/>
      <c r="I2" s="150"/>
      <c r="J2" s="150"/>
      <c r="K2" s="150"/>
      <c r="L2" s="150"/>
      <c r="M2" s="150"/>
      <c r="N2" s="150"/>
      <c r="O2" s="150"/>
      <c r="P2" s="150"/>
      <c r="Q2" s="150"/>
      <c r="R2" s="150"/>
      <c r="S2" s="239"/>
    </row>
    <row r="3" spans="1:19" ht="15">
      <c r="A3" s="240" t="s">
        <v>1</v>
      </c>
      <c r="B3" s="7"/>
      <c r="C3" s="9" t="s">
        <v>2</v>
      </c>
      <c r="D3" s="141"/>
      <c r="E3" s="142"/>
      <c r="F3" s="142"/>
      <c r="G3" s="142"/>
      <c r="H3" s="142"/>
      <c r="I3" s="142"/>
      <c r="J3" s="142"/>
      <c r="K3" s="142"/>
      <c r="L3" s="142"/>
      <c r="M3" s="142"/>
      <c r="N3" s="142"/>
      <c r="O3" s="142"/>
      <c r="P3" s="142"/>
      <c r="Q3" s="142"/>
      <c r="R3" s="143"/>
      <c r="S3" s="239"/>
    </row>
    <row r="4" spans="1:19" ht="14.25">
      <c r="A4" s="241" t="s">
        <v>3</v>
      </c>
      <c r="B4" s="10"/>
      <c r="C4" s="11"/>
      <c r="D4" s="144"/>
      <c r="E4" s="145"/>
      <c r="F4" s="145"/>
      <c r="G4" s="145"/>
      <c r="H4" s="145"/>
      <c r="I4" s="145"/>
      <c r="J4" s="145"/>
      <c r="K4" s="145"/>
      <c r="L4" s="145"/>
      <c r="M4" s="145"/>
      <c r="N4" s="145"/>
      <c r="O4" s="145"/>
      <c r="P4" s="145"/>
      <c r="Q4" s="145"/>
      <c r="R4" s="146"/>
      <c r="S4" s="239"/>
    </row>
    <row r="5" spans="1:19" ht="14.25">
      <c r="A5" s="238"/>
      <c r="B5" s="150"/>
      <c r="C5" s="150"/>
      <c r="D5" s="150"/>
      <c r="E5" s="150"/>
      <c r="F5" s="150"/>
      <c r="G5" s="150"/>
      <c r="H5" s="150"/>
      <c r="I5" s="150"/>
      <c r="J5" s="150"/>
      <c r="K5" s="150"/>
      <c r="L5" s="150"/>
      <c r="M5" s="150"/>
      <c r="N5" s="150"/>
      <c r="O5" s="150"/>
      <c r="P5" s="150"/>
      <c r="Q5" s="150"/>
      <c r="R5" s="147"/>
      <c r="S5" s="239"/>
    </row>
    <row r="6" spans="1:19" ht="15" customHeight="1">
      <c r="A6" s="240" t="s">
        <v>4</v>
      </c>
      <c r="B6" s="8"/>
      <c r="C6" s="151"/>
      <c r="D6" s="152"/>
      <c r="E6" s="153"/>
      <c r="F6" s="154"/>
      <c r="G6" s="154"/>
      <c r="H6" s="154"/>
      <c r="I6" s="154"/>
      <c r="J6" s="154"/>
      <c r="K6" s="154"/>
      <c r="L6" s="154"/>
      <c r="M6" s="154"/>
      <c r="N6" s="154"/>
      <c r="O6" s="154"/>
      <c r="P6" s="154"/>
      <c r="Q6" s="155"/>
      <c r="R6" s="147"/>
      <c r="S6" s="239"/>
    </row>
    <row r="7" spans="1:19" ht="15" customHeight="1">
      <c r="A7" s="242" t="s">
        <v>5</v>
      </c>
      <c r="B7" s="6">
        <v>9002</v>
      </c>
      <c r="C7" s="156"/>
      <c r="D7" s="157"/>
      <c r="E7" s="158"/>
      <c r="F7" s="159"/>
      <c r="G7" s="159"/>
      <c r="H7" s="159"/>
      <c r="I7" s="159"/>
      <c r="J7" s="159"/>
      <c r="K7" s="159"/>
      <c r="L7" s="159"/>
      <c r="M7" s="159"/>
      <c r="N7" s="159"/>
      <c r="O7" s="159"/>
      <c r="P7" s="159"/>
      <c r="Q7" s="160"/>
      <c r="R7" s="147"/>
      <c r="S7" s="239"/>
    </row>
    <row r="8" spans="1:19" ht="15" customHeight="1">
      <c r="A8" s="243" t="s">
        <v>6</v>
      </c>
      <c r="B8" s="6">
        <v>9001</v>
      </c>
      <c r="C8" s="156"/>
      <c r="D8" s="157"/>
      <c r="E8" s="158"/>
      <c r="F8" s="159"/>
      <c r="G8" s="159"/>
      <c r="H8" s="159"/>
      <c r="I8" s="159"/>
      <c r="J8" s="159"/>
      <c r="K8" s="159"/>
      <c r="L8" s="159"/>
      <c r="M8" s="159"/>
      <c r="N8" s="159"/>
      <c r="O8" s="159"/>
      <c r="P8" s="159"/>
      <c r="Q8" s="160"/>
      <c r="R8" s="147"/>
      <c r="S8" s="239"/>
    </row>
    <row r="9" spans="1:19" ht="14.25">
      <c r="A9" s="244" t="s">
        <v>7</v>
      </c>
      <c r="B9" s="6">
        <v>11</v>
      </c>
      <c r="C9" s="161"/>
      <c r="D9" s="162"/>
      <c r="E9" s="162"/>
      <c r="F9" s="159"/>
      <c r="G9" s="159"/>
      <c r="H9" s="159"/>
      <c r="I9" s="159"/>
      <c r="J9" s="159"/>
      <c r="K9" s="159"/>
      <c r="L9" s="159"/>
      <c r="M9" s="159"/>
      <c r="N9" s="159"/>
      <c r="O9" s="159"/>
      <c r="P9" s="159"/>
      <c r="Q9" s="160"/>
      <c r="R9" s="147"/>
      <c r="S9" s="239"/>
    </row>
    <row r="10" spans="1:19" ht="14.25">
      <c r="A10" s="245" t="s">
        <v>8</v>
      </c>
      <c r="B10" s="24">
        <v>1</v>
      </c>
      <c r="C10" s="163"/>
      <c r="D10" s="164"/>
      <c r="E10" s="164"/>
      <c r="F10" s="165"/>
      <c r="G10" s="165"/>
      <c r="H10" s="165"/>
      <c r="I10" s="165"/>
      <c r="J10" s="165"/>
      <c r="K10" s="165"/>
      <c r="L10" s="165"/>
      <c r="M10" s="165"/>
      <c r="N10" s="159"/>
      <c r="O10" s="159"/>
      <c r="P10" s="159"/>
      <c r="Q10" s="160"/>
      <c r="R10" s="147"/>
      <c r="S10" s="239"/>
    </row>
    <row r="11" spans="1:19" ht="14.25">
      <c r="A11" s="246"/>
      <c r="B11" s="19"/>
      <c r="C11" s="4"/>
      <c r="D11" s="4"/>
      <c r="E11" s="4"/>
      <c r="F11" s="150"/>
      <c r="G11" s="150"/>
      <c r="H11" s="150"/>
      <c r="I11" s="150"/>
      <c r="J11" s="150"/>
      <c r="K11" s="150"/>
      <c r="L11" s="150"/>
      <c r="M11" s="150"/>
      <c r="N11" s="167"/>
      <c r="O11" s="159"/>
      <c r="P11" s="159"/>
      <c r="Q11" s="160"/>
      <c r="R11" s="147"/>
      <c r="S11" s="239"/>
    </row>
    <row r="12" spans="1:19" ht="15">
      <c r="A12" s="240" t="s">
        <v>9</v>
      </c>
      <c r="B12" s="7"/>
      <c r="C12" s="8"/>
      <c r="D12" s="182"/>
      <c r="E12" s="183"/>
      <c r="F12" s="142"/>
      <c r="G12" s="142"/>
      <c r="H12" s="142"/>
      <c r="I12" s="142"/>
      <c r="J12" s="142"/>
      <c r="K12" s="142"/>
      <c r="L12" s="142"/>
      <c r="M12" s="143"/>
      <c r="N12" s="167"/>
      <c r="O12" s="159"/>
      <c r="P12" s="159"/>
      <c r="Q12" s="160"/>
      <c r="R12" s="147"/>
      <c r="S12" s="239"/>
    </row>
    <row r="13" spans="1:19" ht="28.5">
      <c r="A13" s="247" t="s">
        <v>10</v>
      </c>
      <c r="B13" s="18"/>
      <c r="C13" s="20" t="s">
        <v>11</v>
      </c>
      <c r="D13" s="180"/>
      <c r="E13" s="181"/>
      <c r="F13" s="145"/>
      <c r="G13" s="145"/>
      <c r="H13" s="145"/>
      <c r="I13" s="145"/>
      <c r="J13" s="145"/>
      <c r="K13" s="145"/>
      <c r="L13" s="145"/>
      <c r="M13" s="146"/>
      <c r="N13" s="167"/>
      <c r="O13" s="159"/>
      <c r="P13" s="159"/>
      <c r="Q13" s="160"/>
      <c r="R13" s="147"/>
      <c r="S13" s="239"/>
    </row>
    <row r="14" spans="1:19" ht="28.5">
      <c r="A14" s="247" t="s">
        <v>10</v>
      </c>
      <c r="B14" s="18"/>
      <c r="C14" s="20" t="s">
        <v>11</v>
      </c>
      <c r="D14" s="170"/>
      <c r="E14" s="171"/>
      <c r="F14" s="171"/>
      <c r="G14" s="171"/>
      <c r="H14" s="171"/>
      <c r="I14" s="171"/>
      <c r="J14" s="171"/>
      <c r="K14" s="171"/>
      <c r="L14" s="155"/>
      <c r="M14" s="146"/>
      <c r="N14" s="167"/>
      <c r="O14" s="159"/>
      <c r="P14" s="159"/>
      <c r="Q14" s="160"/>
      <c r="R14" s="147"/>
      <c r="S14" s="239"/>
    </row>
    <row r="15" spans="1:19" ht="28.5">
      <c r="A15" s="247" t="s">
        <v>10</v>
      </c>
      <c r="B15" s="18"/>
      <c r="C15" s="20" t="s">
        <v>12</v>
      </c>
      <c r="D15" s="174"/>
      <c r="E15" s="169"/>
      <c r="F15" s="169"/>
      <c r="G15" s="169"/>
      <c r="H15" s="169"/>
      <c r="I15" s="169"/>
      <c r="J15" s="169"/>
      <c r="K15" s="143"/>
      <c r="L15" s="172"/>
      <c r="M15" s="147"/>
      <c r="N15" s="167"/>
      <c r="O15" s="159"/>
      <c r="P15" s="159"/>
      <c r="Q15" s="160"/>
      <c r="R15" s="147"/>
      <c r="S15" s="239"/>
    </row>
    <row r="16" spans="1:19" ht="28.5">
      <c r="A16" s="247" t="s">
        <v>10</v>
      </c>
      <c r="B16" s="18"/>
      <c r="C16" s="20" t="s">
        <v>12</v>
      </c>
      <c r="D16" s="170"/>
      <c r="E16" s="171"/>
      <c r="F16" s="171"/>
      <c r="G16" s="171"/>
      <c r="H16" s="171"/>
      <c r="I16" s="171"/>
      <c r="J16" s="155"/>
      <c r="K16" s="147"/>
      <c r="L16" s="172"/>
      <c r="M16" s="147"/>
      <c r="N16" s="167"/>
      <c r="O16" s="159"/>
      <c r="P16" s="159"/>
      <c r="Q16" s="160"/>
      <c r="R16" s="147"/>
      <c r="S16" s="239"/>
    </row>
    <row r="17" spans="1:19" ht="14.25">
      <c r="A17" s="248"/>
      <c r="B17" s="4"/>
      <c r="C17" s="5"/>
      <c r="D17" s="150"/>
      <c r="E17" s="150"/>
      <c r="F17" s="150"/>
      <c r="G17" s="150"/>
      <c r="H17" s="150"/>
      <c r="I17" s="150"/>
      <c r="J17" s="172"/>
      <c r="K17" s="147"/>
      <c r="L17" s="172"/>
      <c r="M17" s="147"/>
      <c r="N17" s="167"/>
      <c r="O17" s="159"/>
      <c r="P17" s="159"/>
      <c r="Q17" s="160"/>
      <c r="R17" s="147"/>
      <c r="S17" s="239"/>
    </row>
    <row r="18" spans="1:19" ht="15">
      <c r="A18" s="240" t="s">
        <v>13</v>
      </c>
      <c r="B18" s="3"/>
      <c r="C18" s="14"/>
      <c r="D18" s="141"/>
      <c r="E18" s="142"/>
      <c r="F18" s="142"/>
      <c r="G18" s="142"/>
      <c r="H18" s="142"/>
      <c r="I18" s="143"/>
      <c r="J18" s="172"/>
      <c r="K18" s="147"/>
      <c r="L18" s="172"/>
      <c r="M18" s="147"/>
      <c r="N18" s="167"/>
      <c r="O18" s="159"/>
      <c r="P18" s="159"/>
      <c r="Q18" s="160"/>
      <c r="R18" s="147"/>
      <c r="S18" s="239"/>
    </row>
    <row r="19" spans="1:19" ht="28.5">
      <c r="A19" s="247" t="s">
        <v>14</v>
      </c>
      <c r="B19" s="16"/>
      <c r="C19" s="17">
        <v>5</v>
      </c>
      <c r="D19" s="175"/>
      <c r="E19" s="177"/>
      <c r="F19" s="177"/>
      <c r="G19" s="177"/>
      <c r="H19" s="177"/>
      <c r="I19" s="146"/>
      <c r="J19" s="172"/>
      <c r="K19" s="147"/>
      <c r="L19" s="172"/>
      <c r="M19" s="147"/>
      <c r="N19" s="167"/>
      <c r="O19" s="159"/>
      <c r="P19" s="159"/>
      <c r="Q19" s="160"/>
      <c r="R19" s="147"/>
      <c r="S19" s="239"/>
    </row>
    <row r="20" spans="1:19" ht="28.5">
      <c r="A20" s="247" t="s">
        <v>15</v>
      </c>
      <c r="B20" s="16"/>
      <c r="C20" s="17">
        <v>4</v>
      </c>
      <c r="D20" s="175"/>
      <c r="E20" s="177"/>
      <c r="F20" s="177"/>
      <c r="G20" s="177"/>
      <c r="H20" s="177"/>
      <c r="I20" s="146"/>
      <c r="J20" s="172"/>
      <c r="K20" s="147"/>
      <c r="L20" s="172"/>
      <c r="M20" s="147"/>
      <c r="N20" s="167"/>
      <c r="O20" s="159"/>
      <c r="P20" s="159"/>
      <c r="Q20" s="160"/>
      <c r="R20" s="147"/>
      <c r="S20" s="239"/>
    </row>
    <row r="21" spans="1:19" ht="14.25">
      <c r="A21" s="249" t="s">
        <v>16</v>
      </c>
      <c r="B21" s="18"/>
      <c r="C21" s="15">
        <v>3</v>
      </c>
      <c r="D21" s="175"/>
      <c r="E21" s="177"/>
      <c r="F21" s="177"/>
      <c r="G21" s="177"/>
      <c r="H21" s="177"/>
      <c r="I21" s="146"/>
      <c r="J21" s="172"/>
      <c r="K21" s="147"/>
      <c r="L21" s="172"/>
      <c r="M21" s="147"/>
      <c r="N21" s="167"/>
      <c r="O21" s="159"/>
      <c r="P21" s="159"/>
      <c r="Q21" s="160"/>
      <c r="R21" s="147"/>
      <c r="S21" s="239"/>
    </row>
    <row r="22" spans="1:19" ht="14.25">
      <c r="A22" s="249" t="s">
        <v>17</v>
      </c>
      <c r="B22" s="18"/>
      <c r="C22" s="15">
        <v>2</v>
      </c>
      <c r="D22" s="175"/>
      <c r="E22" s="177"/>
      <c r="F22" s="177"/>
      <c r="G22" s="177"/>
      <c r="H22" s="177"/>
      <c r="I22" s="146"/>
      <c r="J22" s="172"/>
      <c r="K22" s="147"/>
      <c r="L22" s="172"/>
      <c r="M22" s="147"/>
      <c r="N22" s="167"/>
      <c r="O22" s="159"/>
      <c r="P22" s="159"/>
      <c r="Q22" s="160"/>
      <c r="R22" s="147"/>
      <c r="S22" s="239"/>
    </row>
    <row r="23" spans="1:19" ht="14.25">
      <c r="A23" s="250" t="s">
        <v>18</v>
      </c>
      <c r="B23" s="18"/>
      <c r="C23" s="15">
        <v>1</v>
      </c>
      <c r="D23" s="144"/>
      <c r="E23" s="145"/>
      <c r="F23" s="145"/>
      <c r="G23" s="145"/>
      <c r="H23" s="177"/>
      <c r="I23" s="146"/>
      <c r="J23" s="172"/>
      <c r="K23" s="147"/>
      <c r="L23" s="172"/>
      <c r="M23" s="147"/>
      <c r="N23" s="167"/>
      <c r="O23" s="159"/>
      <c r="P23" s="159"/>
      <c r="Q23" s="160"/>
      <c r="R23" s="147"/>
      <c r="S23" s="239"/>
    </row>
    <row r="24" spans="1:19" ht="14.25">
      <c r="A24" s="251"/>
      <c r="B24" s="4"/>
      <c r="C24" s="150"/>
      <c r="D24" s="150"/>
      <c r="E24" s="150"/>
      <c r="F24" s="150"/>
      <c r="G24" s="150"/>
      <c r="H24" s="175"/>
      <c r="I24" s="146"/>
      <c r="J24" s="172"/>
      <c r="K24" s="147"/>
      <c r="L24" s="172"/>
      <c r="M24" s="147"/>
      <c r="N24" s="167"/>
      <c r="O24" s="159"/>
      <c r="P24" s="159"/>
      <c r="Q24" s="160"/>
      <c r="R24" s="147"/>
      <c r="S24" s="239"/>
    </row>
    <row r="25" spans="1:19" ht="15">
      <c r="A25" s="252" t="s">
        <v>19</v>
      </c>
      <c r="B25" s="178"/>
      <c r="C25" s="179"/>
      <c r="D25" s="171"/>
      <c r="E25" s="171"/>
      <c r="F25" s="171"/>
      <c r="G25" s="155"/>
      <c r="H25" s="175"/>
      <c r="I25" s="146"/>
      <c r="J25" s="172"/>
      <c r="K25" s="147"/>
      <c r="L25" s="172"/>
      <c r="M25" s="147"/>
      <c r="N25" s="167"/>
      <c r="O25" s="159"/>
      <c r="P25" s="159"/>
      <c r="Q25" s="160"/>
      <c r="R25" s="147"/>
      <c r="S25" s="239"/>
    </row>
    <row r="26" spans="1:19" ht="14.25">
      <c r="A26" s="248"/>
      <c r="B26" s="4"/>
      <c r="C26" s="13"/>
      <c r="D26" s="150"/>
      <c r="E26" s="150"/>
      <c r="F26" s="150"/>
      <c r="G26" s="173"/>
      <c r="H26" s="144"/>
      <c r="I26" s="176"/>
      <c r="J26" s="173"/>
      <c r="K26" s="148"/>
      <c r="L26" s="173"/>
      <c r="M26" s="148"/>
      <c r="N26" s="168"/>
      <c r="O26" s="165"/>
      <c r="P26" s="165"/>
      <c r="Q26" s="166"/>
      <c r="R26" s="148"/>
      <c r="S26" s="239"/>
    </row>
    <row r="27" spans="1:19" ht="20.25">
      <c r="A27" s="238"/>
      <c r="B27" s="150"/>
      <c r="C27" s="150"/>
      <c r="D27" s="150"/>
      <c r="E27" s="150"/>
      <c r="F27" s="150"/>
      <c r="G27" s="12" t="s">
        <v>19</v>
      </c>
      <c r="H27" s="149" t="s">
        <v>27</v>
      </c>
      <c r="I27" s="149" t="s">
        <v>27</v>
      </c>
      <c r="J27" s="1" t="s">
        <v>12</v>
      </c>
      <c r="K27" s="2" t="s">
        <v>12</v>
      </c>
      <c r="L27" s="2" t="s">
        <v>11</v>
      </c>
      <c r="M27" s="2" t="s">
        <v>11</v>
      </c>
      <c r="N27" s="149" t="s">
        <v>27</v>
      </c>
      <c r="O27" s="149" t="s">
        <v>27</v>
      </c>
      <c r="P27" s="149" t="s">
        <v>27</v>
      </c>
      <c r="Q27" s="149" t="s">
        <v>27</v>
      </c>
      <c r="R27" s="149" t="s">
        <v>27</v>
      </c>
      <c r="S27" s="239"/>
    </row>
    <row r="28" spans="1:19" ht="14.25">
      <c r="A28" s="238"/>
      <c r="B28" s="150"/>
      <c r="C28" s="150"/>
      <c r="D28" s="150"/>
      <c r="E28" s="150"/>
      <c r="F28" s="150"/>
      <c r="G28" s="150"/>
      <c r="H28" s="150"/>
      <c r="I28" s="150"/>
      <c r="J28" s="150"/>
      <c r="K28" s="150"/>
      <c r="L28" s="150"/>
      <c r="M28" s="150"/>
      <c r="N28" s="150"/>
      <c r="O28" s="150"/>
      <c r="P28" s="150"/>
      <c r="Q28" s="150"/>
      <c r="R28" s="150"/>
      <c r="S28" s="239"/>
    </row>
    <row r="29" spans="1:19" ht="14.25">
      <c r="A29" s="238" t="s">
        <v>1</v>
      </c>
      <c r="B29" s="4" t="s">
        <v>20</v>
      </c>
      <c r="C29" s="150"/>
      <c r="D29" s="150"/>
      <c r="E29" s="150"/>
      <c r="F29" s="150"/>
      <c r="G29" s="150"/>
      <c r="H29" s="150"/>
      <c r="I29" s="150"/>
      <c r="J29" s="150"/>
      <c r="K29" s="150"/>
      <c r="L29" s="150"/>
      <c r="M29" s="150"/>
      <c r="N29" s="150"/>
      <c r="O29" s="150"/>
      <c r="P29" s="150"/>
      <c r="Q29" s="150"/>
      <c r="R29" s="150"/>
      <c r="S29" s="239"/>
    </row>
    <row r="30" spans="1:19" ht="14.25">
      <c r="A30" s="238" t="s">
        <v>21</v>
      </c>
      <c r="B30" s="253">
        <v>34759</v>
      </c>
      <c r="C30" s="150"/>
      <c r="D30" s="150"/>
      <c r="E30" s="150"/>
      <c r="F30" s="150"/>
      <c r="G30" s="150"/>
      <c r="H30" s="150"/>
      <c r="I30" s="150"/>
      <c r="J30" s="150"/>
      <c r="K30" s="150"/>
      <c r="L30" s="150"/>
      <c r="M30" s="150"/>
      <c r="N30" s="150"/>
      <c r="O30" s="150"/>
      <c r="P30" s="150"/>
      <c r="Q30" s="150"/>
      <c r="R30" s="150"/>
      <c r="S30" s="239"/>
    </row>
    <row r="31" spans="1:19" ht="15" thickBot="1">
      <c r="A31" s="254"/>
      <c r="B31" s="255"/>
      <c r="C31" s="255"/>
      <c r="D31" s="255"/>
      <c r="E31" s="255"/>
      <c r="F31" s="255"/>
      <c r="G31" s="255"/>
      <c r="H31" s="255"/>
      <c r="I31" s="255"/>
      <c r="J31" s="255"/>
      <c r="K31" s="255"/>
      <c r="L31" s="255"/>
      <c r="M31" s="255"/>
      <c r="N31" s="255"/>
      <c r="O31" s="255"/>
      <c r="P31" s="255"/>
      <c r="Q31" s="255"/>
      <c r="R31" s="255"/>
      <c r="S31" s="256"/>
    </row>
  </sheetData>
  <sheetProtection password="C927" sheet="1" objects="1" scenarios="1"/>
  <printOptions/>
  <pageMargins left="0.75" right="0.75" top="1" bottom="1" header="0.5" footer="0.5"/>
  <pageSetup fitToHeight="1" fitToWidth="1" horizontalDpi="300" verticalDpi="300" orientation="portrait" paperSize="9" r:id="rId1"/>
  <headerFooter alignWithMargins="0">
    <oddHeader>&amp;C&amp;A</oddHeader>
    <oddFooter>&amp;LPage &amp;P of &amp;C&amp;F&amp;R&amp;D</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S35"/>
  <sheetViews>
    <sheetView showGridLines="0" showRowColHeaders="0" zoomScalePageLayoutView="0" workbookViewId="0" topLeftCell="A1">
      <selection activeCell="X55" sqref="X55"/>
    </sheetView>
  </sheetViews>
  <sheetFormatPr defaultColWidth="9.00390625" defaultRowHeight="14.25"/>
  <cols>
    <col min="1" max="1" width="27.00390625" style="0" customWidth="1"/>
    <col min="2" max="2" width="10.875" style="0" customWidth="1"/>
    <col min="4" max="4" width="10.50390625" style="0" customWidth="1"/>
    <col min="5" max="5" width="9.625" style="0" customWidth="1"/>
    <col min="6" max="6" width="10.50390625" style="0" customWidth="1"/>
    <col min="7" max="7" width="10.125" style="0" customWidth="1"/>
    <col min="8" max="9" width="2.625" style="0" customWidth="1"/>
    <col min="10" max="10" width="3.00390625" style="0" customWidth="1"/>
    <col min="11" max="11" width="2.625" style="0" customWidth="1"/>
    <col min="12" max="18" width="3.00390625" style="0" customWidth="1"/>
  </cols>
  <sheetData>
    <row r="1" spans="1:19" ht="20.25">
      <c r="A1" s="184"/>
      <c r="B1" s="185" t="s">
        <v>22</v>
      </c>
      <c r="C1" s="186"/>
      <c r="D1" s="186"/>
      <c r="E1" s="186"/>
      <c r="F1" s="186"/>
      <c r="G1" s="186"/>
      <c r="H1" s="186"/>
      <c r="I1" s="186"/>
      <c r="J1" s="186"/>
      <c r="K1" s="186"/>
      <c r="L1" s="186"/>
      <c r="M1" s="186"/>
      <c r="N1" s="186"/>
      <c r="O1" s="186"/>
      <c r="P1" s="186"/>
      <c r="Q1" s="186"/>
      <c r="R1" s="186"/>
      <c r="S1" s="187"/>
    </row>
    <row r="2" spans="1:19" ht="14.25">
      <c r="A2" s="188"/>
      <c r="B2" s="189"/>
      <c r="C2" s="189"/>
      <c r="D2" s="189"/>
      <c r="E2" s="189"/>
      <c r="F2" s="189"/>
      <c r="G2" s="189"/>
      <c r="H2" s="189"/>
      <c r="I2" s="189"/>
      <c r="J2" s="189"/>
      <c r="K2" s="189"/>
      <c r="L2" s="189"/>
      <c r="M2" s="189"/>
      <c r="N2" s="189"/>
      <c r="O2" s="189"/>
      <c r="P2" s="189"/>
      <c r="Q2" s="189"/>
      <c r="R2" s="189"/>
      <c r="S2" s="190"/>
    </row>
    <row r="3" spans="1:19" ht="15">
      <c r="A3" s="191" t="s">
        <v>1</v>
      </c>
      <c r="B3" s="186"/>
      <c r="C3" s="192" t="s">
        <v>2</v>
      </c>
      <c r="D3" s="141"/>
      <c r="E3" s="142"/>
      <c r="F3" s="142"/>
      <c r="G3" s="142"/>
      <c r="H3" s="142"/>
      <c r="I3" s="142"/>
      <c r="J3" s="142"/>
      <c r="K3" s="142"/>
      <c r="L3" s="142"/>
      <c r="M3" s="142"/>
      <c r="N3" s="142"/>
      <c r="O3" s="142"/>
      <c r="P3" s="142"/>
      <c r="Q3" s="142"/>
      <c r="R3" s="143"/>
      <c r="S3" s="190"/>
    </row>
    <row r="4" spans="1:19" ht="14.25">
      <c r="A4" s="193" t="s">
        <v>3</v>
      </c>
      <c r="B4" s="194"/>
      <c r="C4" s="195"/>
      <c r="D4" s="144"/>
      <c r="E4" s="145"/>
      <c r="F4" s="145"/>
      <c r="G4" s="145"/>
      <c r="H4" s="145"/>
      <c r="I4" s="145"/>
      <c r="J4" s="145"/>
      <c r="K4" s="145"/>
      <c r="L4" s="145"/>
      <c r="M4" s="145"/>
      <c r="N4" s="145"/>
      <c r="O4" s="145"/>
      <c r="P4" s="145"/>
      <c r="Q4" s="145"/>
      <c r="R4" s="146"/>
      <c r="S4" s="190"/>
    </row>
    <row r="5" spans="1:19" ht="14.25">
      <c r="A5" s="188"/>
      <c r="B5" s="189"/>
      <c r="C5" s="189"/>
      <c r="D5" s="189"/>
      <c r="E5" s="189"/>
      <c r="F5" s="189"/>
      <c r="G5" s="189"/>
      <c r="H5" s="189"/>
      <c r="I5" s="189"/>
      <c r="J5" s="189"/>
      <c r="K5" s="189"/>
      <c r="L5" s="189"/>
      <c r="M5" s="189"/>
      <c r="N5" s="189"/>
      <c r="O5" s="189"/>
      <c r="P5" s="189"/>
      <c r="Q5" s="189"/>
      <c r="R5" s="147"/>
      <c r="S5" s="190"/>
    </row>
    <row r="6" spans="1:19" ht="15" customHeight="1">
      <c r="A6" s="191" t="s">
        <v>4</v>
      </c>
      <c r="B6" s="187"/>
      <c r="C6" s="151"/>
      <c r="D6" s="152"/>
      <c r="E6" s="153"/>
      <c r="F6" s="154"/>
      <c r="G6" s="154"/>
      <c r="H6" s="154"/>
      <c r="I6" s="154"/>
      <c r="J6" s="154"/>
      <c r="K6" s="154"/>
      <c r="L6" s="154"/>
      <c r="M6" s="154"/>
      <c r="N6" s="154"/>
      <c r="O6" s="154"/>
      <c r="P6" s="154"/>
      <c r="Q6" s="155"/>
      <c r="R6" s="147"/>
      <c r="S6" s="190"/>
    </row>
    <row r="7" spans="1:19" ht="15" customHeight="1">
      <c r="A7" s="196" t="s">
        <v>5</v>
      </c>
      <c r="B7" s="197">
        <v>9002</v>
      </c>
      <c r="C7" s="156"/>
      <c r="D7" s="157"/>
      <c r="E7" s="158"/>
      <c r="F7" s="159"/>
      <c r="G7" s="159"/>
      <c r="H7" s="159"/>
      <c r="I7" s="159"/>
      <c r="J7" s="159"/>
      <c r="K7" s="159"/>
      <c r="L7" s="159"/>
      <c r="M7" s="159"/>
      <c r="N7" s="159"/>
      <c r="O7" s="159"/>
      <c r="P7" s="159"/>
      <c r="Q7" s="160"/>
      <c r="R7" s="147"/>
      <c r="S7" s="190"/>
    </row>
    <row r="8" spans="1:19" ht="15" customHeight="1">
      <c r="A8" s="198" t="s">
        <v>6</v>
      </c>
      <c r="B8" s="197">
        <v>9001</v>
      </c>
      <c r="C8" s="156"/>
      <c r="D8" s="157"/>
      <c r="E8" s="158"/>
      <c r="F8" s="159"/>
      <c r="G8" s="159"/>
      <c r="H8" s="159"/>
      <c r="I8" s="159"/>
      <c r="J8" s="159"/>
      <c r="K8" s="159"/>
      <c r="L8" s="159"/>
      <c r="M8" s="159"/>
      <c r="N8" s="159"/>
      <c r="O8" s="159"/>
      <c r="P8" s="159"/>
      <c r="Q8" s="160"/>
      <c r="R8" s="147"/>
      <c r="S8" s="190"/>
    </row>
    <row r="9" spans="1:19" ht="14.25">
      <c r="A9" s="199" t="s">
        <v>7</v>
      </c>
      <c r="B9" s="197">
        <v>11</v>
      </c>
      <c r="C9" s="161"/>
      <c r="D9" s="162"/>
      <c r="E9" s="162"/>
      <c r="F9" s="159"/>
      <c r="G9" s="159"/>
      <c r="H9" s="159"/>
      <c r="I9" s="159"/>
      <c r="J9" s="159"/>
      <c r="K9" s="159"/>
      <c r="L9" s="159"/>
      <c r="M9" s="159"/>
      <c r="N9" s="159"/>
      <c r="O9" s="159"/>
      <c r="P9" s="159"/>
      <c r="Q9" s="160"/>
      <c r="R9" s="147"/>
      <c r="S9" s="190"/>
    </row>
    <row r="10" spans="1:19" ht="14.25">
      <c r="A10" s="201" t="s">
        <v>8</v>
      </c>
      <c r="B10" s="202">
        <v>1</v>
      </c>
      <c r="C10" s="163"/>
      <c r="D10" s="164"/>
      <c r="E10" s="164"/>
      <c r="F10" s="165"/>
      <c r="G10" s="165"/>
      <c r="H10" s="165"/>
      <c r="I10" s="165"/>
      <c r="J10" s="165"/>
      <c r="K10" s="165"/>
      <c r="L10" s="165"/>
      <c r="M10" s="165"/>
      <c r="N10" s="159"/>
      <c r="O10" s="159"/>
      <c r="P10" s="159"/>
      <c r="Q10" s="160"/>
      <c r="R10" s="147"/>
      <c r="S10" s="190"/>
    </row>
    <row r="11" spans="1:19" ht="14.25">
      <c r="A11" s="203"/>
      <c r="B11" s="204"/>
      <c r="C11" s="200"/>
      <c r="D11" s="200"/>
      <c r="E11" s="200"/>
      <c r="F11" s="189"/>
      <c r="G11" s="189"/>
      <c r="H11" s="189"/>
      <c r="I11" s="189"/>
      <c r="J11" s="189"/>
      <c r="K11" s="189"/>
      <c r="L11" s="189"/>
      <c r="M11" s="189"/>
      <c r="N11" s="167"/>
      <c r="O11" s="159"/>
      <c r="P11" s="159"/>
      <c r="Q11" s="160"/>
      <c r="R11" s="147"/>
      <c r="S11" s="190"/>
    </row>
    <row r="12" spans="1:19" ht="15">
      <c r="A12" s="191" t="s">
        <v>9</v>
      </c>
      <c r="B12" s="186"/>
      <c r="C12" s="187"/>
      <c r="D12" s="182"/>
      <c r="E12" s="183"/>
      <c r="F12" s="142"/>
      <c r="G12" s="142"/>
      <c r="H12" s="142"/>
      <c r="I12" s="142"/>
      <c r="J12" s="142"/>
      <c r="K12" s="142"/>
      <c r="L12" s="142"/>
      <c r="M12" s="143"/>
      <c r="N12" s="167"/>
      <c r="O12" s="159"/>
      <c r="P12" s="159"/>
      <c r="Q12" s="160"/>
      <c r="R12" s="147"/>
      <c r="S12" s="190"/>
    </row>
    <row r="13" spans="1:19" ht="28.5">
      <c r="A13" s="205" t="s">
        <v>10</v>
      </c>
      <c r="B13" s="206"/>
      <c r="C13" s="207" t="s">
        <v>11</v>
      </c>
      <c r="D13" s="180"/>
      <c r="E13" s="181"/>
      <c r="F13" s="145"/>
      <c r="G13" s="145"/>
      <c r="H13" s="145"/>
      <c r="I13" s="145"/>
      <c r="J13" s="145"/>
      <c r="K13" s="145"/>
      <c r="L13" s="145"/>
      <c r="M13" s="146"/>
      <c r="N13" s="167"/>
      <c r="O13" s="159"/>
      <c r="P13" s="159"/>
      <c r="Q13" s="160"/>
      <c r="R13" s="147"/>
      <c r="S13" s="190"/>
    </row>
    <row r="14" spans="1:19" ht="28.5">
      <c r="A14" s="205" t="s">
        <v>10</v>
      </c>
      <c r="B14" s="206"/>
      <c r="C14" s="207" t="s">
        <v>11</v>
      </c>
      <c r="D14" s="170"/>
      <c r="E14" s="171"/>
      <c r="F14" s="171"/>
      <c r="G14" s="171"/>
      <c r="H14" s="171"/>
      <c r="I14" s="171"/>
      <c r="J14" s="171"/>
      <c r="K14" s="171"/>
      <c r="L14" s="155"/>
      <c r="M14" s="147"/>
      <c r="N14" s="167"/>
      <c r="O14" s="159"/>
      <c r="P14" s="159"/>
      <c r="Q14" s="160"/>
      <c r="R14" s="147"/>
      <c r="S14" s="190"/>
    </row>
    <row r="15" spans="1:19" ht="28.5">
      <c r="A15" s="205" t="s">
        <v>10</v>
      </c>
      <c r="B15" s="206"/>
      <c r="C15" s="207" t="s">
        <v>12</v>
      </c>
      <c r="D15" s="174"/>
      <c r="E15" s="169"/>
      <c r="F15" s="169"/>
      <c r="G15" s="169"/>
      <c r="H15" s="169"/>
      <c r="I15" s="169"/>
      <c r="J15" s="169"/>
      <c r="K15" s="143"/>
      <c r="L15" s="172"/>
      <c r="M15" s="147"/>
      <c r="N15" s="167"/>
      <c r="O15" s="159"/>
      <c r="P15" s="159"/>
      <c r="Q15" s="160"/>
      <c r="R15" s="147"/>
      <c r="S15" s="190"/>
    </row>
    <row r="16" spans="1:19" ht="16.5" customHeight="1">
      <c r="A16" s="296" t="s">
        <v>10</v>
      </c>
      <c r="B16" s="297"/>
      <c r="C16" s="300" t="s">
        <v>104</v>
      </c>
      <c r="D16" s="301"/>
      <c r="E16" s="301"/>
      <c r="F16" s="301"/>
      <c r="G16" s="302"/>
      <c r="H16" s="154"/>
      <c r="I16" s="154"/>
      <c r="J16" s="155"/>
      <c r="K16" s="147"/>
      <c r="L16" s="172"/>
      <c r="M16" s="147"/>
      <c r="N16" s="167"/>
      <c r="O16" s="159"/>
      <c r="P16" s="159"/>
      <c r="Q16" s="160"/>
      <c r="R16" s="147"/>
      <c r="S16" s="190"/>
    </row>
    <row r="17" spans="1:19" ht="14.25">
      <c r="A17" s="298"/>
      <c r="B17" s="299"/>
      <c r="C17" s="300" t="s">
        <v>105</v>
      </c>
      <c r="D17" s="301"/>
      <c r="E17" s="301"/>
      <c r="F17" s="301"/>
      <c r="G17" s="302"/>
      <c r="H17" s="165"/>
      <c r="I17" s="165"/>
      <c r="J17" s="160"/>
      <c r="K17" s="147"/>
      <c r="L17" s="172"/>
      <c r="M17" s="147"/>
      <c r="N17" s="167"/>
      <c r="O17" s="159"/>
      <c r="P17" s="159"/>
      <c r="Q17" s="160"/>
      <c r="R17" s="147"/>
      <c r="S17" s="190"/>
    </row>
    <row r="18" spans="1:19" ht="14.25">
      <c r="A18" s="208"/>
      <c r="B18" s="200"/>
      <c r="C18" s="209"/>
      <c r="D18" s="189"/>
      <c r="E18" s="189"/>
      <c r="F18" s="189"/>
      <c r="G18" s="189"/>
      <c r="H18" s="189"/>
      <c r="I18" s="189"/>
      <c r="J18" s="172"/>
      <c r="K18" s="147"/>
      <c r="L18" s="172"/>
      <c r="M18" s="147"/>
      <c r="N18" s="167"/>
      <c r="O18" s="159"/>
      <c r="P18" s="159"/>
      <c r="Q18" s="160"/>
      <c r="R18" s="147"/>
      <c r="S18" s="190"/>
    </row>
    <row r="19" spans="1:19" ht="15">
      <c r="A19" s="191" t="s">
        <v>13</v>
      </c>
      <c r="B19" s="210"/>
      <c r="C19" s="211"/>
      <c r="D19" s="141"/>
      <c r="E19" s="142"/>
      <c r="F19" s="142"/>
      <c r="G19" s="142"/>
      <c r="H19" s="142"/>
      <c r="I19" s="143"/>
      <c r="J19" s="172"/>
      <c r="K19" s="147"/>
      <c r="L19" s="172"/>
      <c r="M19" s="147"/>
      <c r="N19" s="167"/>
      <c r="O19" s="159"/>
      <c r="P19" s="159"/>
      <c r="Q19" s="160"/>
      <c r="R19" s="147"/>
      <c r="S19" s="190"/>
    </row>
    <row r="20" spans="1:19" ht="42.75">
      <c r="A20" s="205" t="s">
        <v>23</v>
      </c>
      <c r="B20" s="212"/>
      <c r="C20" s="213">
        <v>7</v>
      </c>
      <c r="D20" s="175"/>
      <c r="E20" s="177"/>
      <c r="F20" s="177"/>
      <c r="G20" s="177"/>
      <c r="H20" s="177"/>
      <c r="I20" s="146"/>
      <c r="J20" s="172"/>
      <c r="K20" s="147"/>
      <c r="L20" s="172"/>
      <c r="M20" s="147"/>
      <c r="N20" s="167"/>
      <c r="O20" s="159"/>
      <c r="P20" s="159"/>
      <c r="Q20" s="160"/>
      <c r="R20" s="147"/>
      <c r="S20" s="190"/>
    </row>
    <row r="21" spans="1:19" ht="28.5">
      <c r="A21" s="205" t="s">
        <v>24</v>
      </c>
      <c r="B21" s="212"/>
      <c r="C21" s="213" t="s">
        <v>25</v>
      </c>
      <c r="D21" s="303" t="s">
        <v>26</v>
      </c>
      <c r="E21" s="304"/>
      <c r="F21" s="304"/>
      <c r="G21" s="305"/>
      <c r="H21" s="177"/>
      <c r="I21" s="146"/>
      <c r="J21" s="172"/>
      <c r="K21" s="147"/>
      <c r="L21" s="172"/>
      <c r="M21" s="147"/>
      <c r="N21" s="167"/>
      <c r="O21" s="159"/>
      <c r="P21" s="159"/>
      <c r="Q21" s="160"/>
      <c r="R21" s="147"/>
      <c r="S21" s="190"/>
    </row>
    <row r="22" spans="1:19" ht="28.5">
      <c r="A22" s="205" t="s">
        <v>14</v>
      </c>
      <c r="B22" s="212"/>
      <c r="C22" s="213">
        <v>5</v>
      </c>
      <c r="D22" s="293" t="s">
        <v>103</v>
      </c>
      <c r="E22" s="294"/>
      <c r="F22" s="294"/>
      <c r="G22" s="295"/>
      <c r="H22" s="177"/>
      <c r="I22" s="146"/>
      <c r="J22" s="172"/>
      <c r="K22" s="147"/>
      <c r="L22" s="172"/>
      <c r="M22" s="147"/>
      <c r="N22" s="167"/>
      <c r="O22" s="159"/>
      <c r="P22" s="159"/>
      <c r="Q22" s="160"/>
      <c r="R22" s="147"/>
      <c r="S22" s="190"/>
    </row>
    <row r="23" spans="1:19" ht="28.5">
      <c r="A23" s="205" t="s">
        <v>15</v>
      </c>
      <c r="B23" s="212"/>
      <c r="C23" s="213">
        <v>4</v>
      </c>
      <c r="D23" s="293" t="s">
        <v>103</v>
      </c>
      <c r="E23" s="294"/>
      <c r="F23" s="294"/>
      <c r="G23" s="295"/>
      <c r="H23" s="177"/>
      <c r="I23" s="146"/>
      <c r="J23" s="172"/>
      <c r="K23" s="147"/>
      <c r="L23" s="172"/>
      <c r="M23" s="147"/>
      <c r="N23" s="167"/>
      <c r="O23" s="159"/>
      <c r="P23" s="159"/>
      <c r="Q23" s="160"/>
      <c r="R23" s="147"/>
      <c r="S23" s="190"/>
    </row>
    <row r="24" spans="1:19" ht="14.25">
      <c r="A24" s="214" t="s">
        <v>16</v>
      </c>
      <c r="B24" s="206"/>
      <c r="C24" s="215">
        <v>3</v>
      </c>
      <c r="D24" s="293" t="s">
        <v>103</v>
      </c>
      <c r="E24" s="294"/>
      <c r="F24" s="294"/>
      <c r="G24" s="295"/>
      <c r="H24" s="177"/>
      <c r="I24" s="146"/>
      <c r="J24" s="172"/>
      <c r="K24" s="147"/>
      <c r="L24" s="172"/>
      <c r="M24" s="147"/>
      <c r="N24" s="167"/>
      <c r="O24" s="159"/>
      <c r="P24" s="159"/>
      <c r="Q24" s="160"/>
      <c r="R24" s="147"/>
      <c r="S24" s="190"/>
    </row>
    <row r="25" spans="1:19" ht="14.25">
      <c r="A25" s="214" t="s">
        <v>17</v>
      </c>
      <c r="B25" s="206"/>
      <c r="C25" s="215">
        <v>2</v>
      </c>
      <c r="D25" s="293" t="s">
        <v>103</v>
      </c>
      <c r="E25" s="294"/>
      <c r="F25" s="294"/>
      <c r="G25" s="295"/>
      <c r="H25" s="177"/>
      <c r="I25" s="146"/>
      <c r="J25" s="172"/>
      <c r="K25" s="147"/>
      <c r="L25" s="172"/>
      <c r="M25" s="147"/>
      <c r="N25" s="167"/>
      <c r="O25" s="159"/>
      <c r="P25" s="159"/>
      <c r="Q25" s="160"/>
      <c r="R25" s="147"/>
      <c r="S25" s="190"/>
    </row>
    <row r="26" spans="1:19" ht="14.25">
      <c r="A26" s="216" t="s">
        <v>18</v>
      </c>
      <c r="B26" s="206"/>
      <c r="C26" s="215">
        <v>1</v>
      </c>
      <c r="D26" s="144"/>
      <c r="E26" s="145"/>
      <c r="F26" s="145"/>
      <c r="G26" s="145"/>
      <c r="H26" s="177"/>
      <c r="I26" s="146"/>
      <c r="J26" s="172"/>
      <c r="K26" s="147"/>
      <c r="L26" s="172"/>
      <c r="M26" s="147"/>
      <c r="N26" s="167"/>
      <c r="O26" s="159"/>
      <c r="P26" s="159"/>
      <c r="Q26" s="160"/>
      <c r="R26" s="147"/>
      <c r="S26" s="190"/>
    </row>
    <row r="27" spans="1:19" ht="14.25">
      <c r="A27" s="217"/>
      <c r="B27" s="200"/>
      <c r="C27" s="189"/>
      <c r="D27" s="189"/>
      <c r="E27" s="189"/>
      <c r="F27" s="189"/>
      <c r="G27" s="189"/>
      <c r="H27" s="175"/>
      <c r="I27" s="146"/>
      <c r="J27" s="172"/>
      <c r="K27" s="147"/>
      <c r="L27" s="172"/>
      <c r="M27" s="147"/>
      <c r="N27" s="167"/>
      <c r="O27" s="159"/>
      <c r="P27" s="159"/>
      <c r="Q27" s="160"/>
      <c r="R27" s="147"/>
      <c r="S27" s="190"/>
    </row>
    <row r="28" spans="1:19" ht="15">
      <c r="A28" s="218" t="s">
        <v>19</v>
      </c>
      <c r="B28" s="178"/>
      <c r="C28" s="179"/>
      <c r="D28" s="171"/>
      <c r="E28" s="171"/>
      <c r="F28" s="171"/>
      <c r="G28" s="155"/>
      <c r="H28" s="175"/>
      <c r="I28" s="146"/>
      <c r="J28" s="172"/>
      <c r="K28" s="147"/>
      <c r="L28" s="172"/>
      <c r="M28" s="147"/>
      <c r="N28" s="167"/>
      <c r="O28" s="159"/>
      <c r="P28" s="159"/>
      <c r="Q28" s="160"/>
      <c r="R28" s="147"/>
      <c r="S28" s="190"/>
    </row>
    <row r="29" spans="1:19" ht="14.25">
      <c r="A29" s="208"/>
      <c r="B29" s="200"/>
      <c r="C29" s="219"/>
      <c r="D29" s="189"/>
      <c r="E29" s="189"/>
      <c r="F29" s="189"/>
      <c r="G29" s="173"/>
      <c r="H29" s="144"/>
      <c r="I29" s="176"/>
      <c r="J29" s="173"/>
      <c r="K29" s="148"/>
      <c r="L29" s="173"/>
      <c r="M29" s="148"/>
      <c r="N29" s="168"/>
      <c r="O29" s="165"/>
      <c r="P29" s="165"/>
      <c r="Q29" s="166"/>
      <c r="R29" s="148"/>
      <c r="S29" s="190"/>
    </row>
    <row r="30" spans="1:19" ht="20.25">
      <c r="A30" s="188"/>
      <c r="B30" s="189"/>
      <c r="C30" s="189"/>
      <c r="D30" s="189"/>
      <c r="E30" s="189"/>
      <c r="F30" s="189"/>
      <c r="G30" s="220" t="s">
        <v>19</v>
      </c>
      <c r="H30" s="221" t="s">
        <v>27</v>
      </c>
      <c r="I30" s="221" t="s">
        <v>27</v>
      </c>
      <c r="J30" s="222" t="s">
        <v>11</v>
      </c>
      <c r="K30" s="223" t="s">
        <v>12</v>
      </c>
      <c r="L30" s="223" t="s">
        <v>11</v>
      </c>
      <c r="M30" s="223" t="s">
        <v>11</v>
      </c>
      <c r="N30" s="221" t="s">
        <v>27</v>
      </c>
      <c r="O30" s="221" t="s">
        <v>27</v>
      </c>
      <c r="P30" s="221" t="s">
        <v>27</v>
      </c>
      <c r="Q30" s="221" t="s">
        <v>27</v>
      </c>
      <c r="R30" s="221" t="s">
        <v>27</v>
      </c>
      <c r="S30" s="190"/>
    </row>
    <row r="31" spans="1:19" s="74" customFormat="1" ht="11.25">
      <c r="A31" s="224"/>
      <c r="B31" s="225"/>
      <c r="C31" s="225"/>
      <c r="D31" s="225"/>
      <c r="E31" s="225"/>
      <c r="F31" s="226" t="s">
        <v>28</v>
      </c>
      <c r="G31" s="227" t="s">
        <v>29</v>
      </c>
      <c r="H31" s="228">
        <v>5</v>
      </c>
      <c r="I31" s="228">
        <v>6</v>
      </c>
      <c r="J31" s="228">
        <v>7</v>
      </c>
      <c r="K31" s="228">
        <v>8</v>
      </c>
      <c r="L31" s="228">
        <v>9</v>
      </c>
      <c r="M31" s="228">
        <v>10</v>
      </c>
      <c r="N31" s="228">
        <v>11</v>
      </c>
      <c r="O31" s="228">
        <v>12</v>
      </c>
      <c r="P31" s="228">
        <v>13</v>
      </c>
      <c r="Q31" s="228">
        <v>14</v>
      </c>
      <c r="R31" s="228">
        <v>15</v>
      </c>
      <c r="S31" s="229"/>
    </row>
    <row r="32" spans="1:19" ht="14.25">
      <c r="A32" s="188" t="s">
        <v>1</v>
      </c>
      <c r="B32" s="200" t="s">
        <v>131</v>
      </c>
      <c r="C32" s="189"/>
      <c r="D32" s="189"/>
      <c r="E32" s="189"/>
      <c r="F32" s="230" t="s">
        <v>31</v>
      </c>
      <c r="G32" s="231" t="s">
        <v>32</v>
      </c>
      <c r="H32" s="231" t="s">
        <v>33</v>
      </c>
      <c r="I32" s="231" t="s">
        <v>33</v>
      </c>
      <c r="J32" s="231" t="s">
        <v>34</v>
      </c>
      <c r="K32" s="231" t="s">
        <v>34</v>
      </c>
      <c r="L32" s="231" t="s">
        <v>11</v>
      </c>
      <c r="M32" s="231" t="s">
        <v>11</v>
      </c>
      <c r="N32" s="231" t="s">
        <v>35</v>
      </c>
      <c r="O32" s="231" t="s">
        <v>35</v>
      </c>
      <c r="P32" s="231" t="s">
        <v>35</v>
      </c>
      <c r="Q32" s="231" t="s">
        <v>35</v>
      </c>
      <c r="R32" s="231" t="s">
        <v>11</v>
      </c>
      <c r="S32" s="190"/>
    </row>
    <row r="33" spans="1:19" ht="14.25">
      <c r="A33" s="188" t="s">
        <v>21</v>
      </c>
      <c r="B33" s="232">
        <v>42314</v>
      </c>
      <c r="C33" s="189"/>
      <c r="D33" s="189"/>
      <c r="E33" s="189"/>
      <c r="F33" s="233" t="s">
        <v>36</v>
      </c>
      <c r="G33" s="189"/>
      <c r="H33" s="189"/>
      <c r="I33" s="189"/>
      <c r="J33" s="189"/>
      <c r="K33" s="189"/>
      <c r="L33" s="189"/>
      <c r="M33" s="189"/>
      <c r="N33" s="189"/>
      <c r="O33" s="189"/>
      <c r="P33" s="189"/>
      <c r="Q33" s="189"/>
      <c r="R33" s="189"/>
      <c r="S33" s="190"/>
    </row>
    <row r="34" spans="1:19" ht="14.25">
      <c r="A34" s="188"/>
      <c r="B34" s="189"/>
      <c r="C34" s="189"/>
      <c r="D34" s="189"/>
      <c r="E34" s="189"/>
      <c r="F34" s="189"/>
      <c r="G34" s="189"/>
      <c r="H34" s="189"/>
      <c r="I34" s="189"/>
      <c r="J34" s="189"/>
      <c r="K34" s="189"/>
      <c r="L34" s="189"/>
      <c r="M34" s="189"/>
      <c r="N34" s="189"/>
      <c r="O34" s="189"/>
      <c r="P34" s="189"/>
      <c r="Q34" s="189"/>
      <c r="R34" s="189"/>
      <c r="S34" s="190"/>
    </row>
    <row r="35" spans="1:19" ht="14.25">
      <c r="A35" s="193"/>
      <c r="B35" s="194"/>
      <c r="C35" s="194"/>
      <c r="D35" s="194"/>
      <c r="E35" s="194"/>
      <c r="F35" s="194"/>
      <c r="G35" s="194"/>
      <c r="H35" s="194"/>
      <c r="I35" s="194"/>
      <c r="J35" s="194"/>
      <c r="K35" s="194"/>
      <c r="L35" s="194"/>
      <c r="M35" s="194"/>
      <c r="N35" s="194"/>
      <c r="O35" s="194"/>
      <c r="P35" s="194"/>
      <c r="Q35" s="194"/>
      <c r="R35" s="194"/>
      <c r="S35" s="195"/>
    </row>
  </sheetData>
  <sheetProtection password="C927" sheet="1" objects="1" scenarios="1"/>
  <mergeCells count="8">
    <mergeCell ref="D25:G25"/>
    <mergeCell ref="D23:G23"/>
    <mergeCell ref="D24:G24"/>
    <mergeCell ref="D22:G22"/>
    <mergeCell ref="A16:B17"/>
    <mergeCell ref="C16:G16"/>
    <mergeCell ref="C17:G17"/>
    <mergeCell ref="D21:G21"/>
  </mergeCells>
  <printOptions/>
  <pageMargins left="0.75" right="0.75" top="1" bottom="1" header="0.5" footer="0.5"/>
  <pageSetup fitToHeight="1" fitToWidth="1" horizontalDpi="300" verticalDpi="300" orientation="portrait" paperSize="9" scale="61"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dimension ref="A1:B20"/>
  <sheetViews>
    <sheetView showGridLines="0" showRowColHeaders="0" zoomScalePageLayoutView="0" workbookViewId="0" topLeftCell="A1">
      <pane ySplit="1" topLeftCell="BM2" activePane="bottomLeft" state="frozen"/>
      <selection pane="topLeft" activeCell="A1" sqref="A1"/>
      <selection pane="bottomLeft" activeCell="J35" sqref="J35"/>
    </sheetView>
  </sheetViews>
  <sheetFormatPr defaultColWidth="9.00390625" defaultRowHeight="14.25"/>
  <cols>
    <col min="1" max="1" width="7.25390625" style="0" customWidth="1"/>
    <col min="2" max="2" width="84.50390625" style="0" bestFit="1" customWidth="1"/>
  </cols>
  <sheetData>
    <row r="1" spans="1:2" ht="15">
      <c r="A1" s="260" t="str">
        <f>CONCATENATE(Nomenclature!C3,Nomenclature!D3,Nomenclature!E3,Nomenclature!F3,Nomenclature!G3,Nomenclature!H3,Nomenclature!I3,Nomenclature!J3,Nomenclature!K3,Nomenclature!L3,Nomenclature!M3,Nomenclature!N3)</f>
        <v>MMLB01AXAA*****</v>
      </c>
      <c r="B1" s="237"/>
    </row>
    <row r="2" spans="1:2" ht="15">
      <c r="A2" s="261" t="s">
        <v>41</v>
      </c>
      <c r="B2" s="239"/>
    </row>
    <row r="3" spans="1:2" ht="15">
      <c r="A3" s="262" t="s">
        <v>98</v>
      </c>
      <c r="B3" s="239"/>
    </row>
    <row r="4" spans="1:2" ht="14.25">
      <c r="A4" s="238"/>
      <c r="B4" s="263" t="str">
        <f>VLOOKUP(Lookup!$C$1,Lookup!$A$2:$F$8,2)</f>
        <v>MULTI-FINGERED TEST PLUG</v>
      </c>
    </row>
    <row r="5" spans="1:2" ht="14.25">
      <c r="A5" s="238"/>
      <c r="B5" s="263" t="str">
        <f>VLOOKUP(Lookup!$B$20,Lookup!$B$21:$E$31,4)</f>
        <v>?</v>
      </c>
    </row>
    <row r="6" spans="1:2" ht="14.25">
      <c r="A6" s="238"/>
      <c r="B6" s="239"/>
    </row>
    <row r="7" spans="1:2" ht="14.25">
      <c r="A7" s="238"/>
      <c r="B7" s="239"/>
    </row>
    <row r="8" spans="1:2" ht="14.25">
      <c r="A8" s="238"/>
      <c r="B8" s="239"/>
    </row>
    <row r="9" spans="1:2" ht="14.25">
      <c r="A9" s="238"/>
      <c r="B9" s="239"/>
    </row>
    <row r="10" spans="1:2" ht="14.25">
      <c r="A10" s="238"/>
      <c r="B10" s="239"/>
    </row>
    <row r="11" spans="1:2" ht="14.25">
      <c r="A11" s="238"/>
      <c r="B11" s="239"/>
    </row>
    <row r="12" spans="1:2" ht="14.25">
      <c r="A12" s="238"/>
      <c r="B12" s="239"/>
    </row>
    <row r="13" spans="1:2" ht="14.25">
      <c r="A13" s="238"/>
      <c r="B13" s="239"/>
    </row>
    <row r="14" spans="1:2" ht="14.25">
      <c r="A14" s="238"/>
      <c r="B14" s="239"/>
    </row>
    <row r="15" spans="1:2" ht="14.25">
      <c r="A15" s="248" t="s">
        <v>99</v>
      </c>
      <c r="B15" s="239" t="s">
        <v>101</v>
      </c>
    </row>
    <row r="16" spans="1:2" ht="14.25">
      <c r="A16" s="248" t="s">
        <v>100</v>
      </c>
      <c r="B16" s="239" t="s">
        <v>106</v>
      </c>
    </row>
    <row r="17" spans="1:2" ht="14.25">
      <c r="A17" s="248" t="s">
        <v>107</v>
      </c>
      <c r="B17" s="239" t="s">
        <v>108</v>
      </c>
    </row>
    <row r="18" spans="1:2" ht="14.25">
      <c r="A18" s="248" t="s">
        <v>112</v>
      </c>
      <c r="B18" s="239" t="s">
        <v>113</v>
      </c>
    </row>
    <row r="19" spans="1:2" ht="14.25">
      <c r="A19" s="248" t="s">
        <v>122</v>
      </c>
      <c r="B19" s="239" t="s">
        <v>130</v>
      </c>
    </row>
    <row r="20" spans="1:2" ht="15" thickBot="1">
      <c r="A20" s="254"/>
      <c r="B20" s="256"/>
    </row>
  </sheetData>
  <sheetProtection password="C927" sheet="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E1">
      <selection activeCell="G5" sqref="G5"/>
    </sheetView>
  </sheetViews>
  <sheetFormatPr defaultColWidth="9.00390625" defaultRowHeight="14.25"/>
  <cols>
    <col min="1" max="1" width="9.875" style="0" bestFit="1" customWidth="1"/>
    <col min="2" max="2" width="46.875" style="0" bestFit="1" customWidth="1"/>
    <col min="3" max="4" width="64.875" style="0" customWidth="1"/>
    <col min="5" max="5" width="64.875" style="0" bestFit="1" customWidth="1"/>
    <col min="6" max="6" width="64.875" style="0" customWidth="1"/>
    <col min="7" max="7" width="64.875" style="0" bestFit="1" customWidth="1"/>
  </cols>
  <sheetData>
    <row r="1" spans="1:7" ht="15">
      <c r="A1" s="90">
        <f ca="1">IF(Nomenclature!$B$4&lt;&gt;"",Nomenclature!$B$4,TODAY())</f>
        <v>42314</v>
      </c>
      <c r="B1" s="91">
        <v>34430</v>
      </c>
      <c r="C1" s="91">
        <v>36426</v>
      </c>
      <c r="D1" s="91">
        <v>38292</v>
      </c>
      <c r="E1" s="91">
        <v>38292</v>
      </c>
      <c r="F1" s="91">
        <v>40290</v>
      </c>
      <c r="G1" s="269">
        <f ca="1">TODAY()</f>
        <v>42314</v>
      </c>
    </row>
    <row r="2" spans="2:7" ht="14.25">
      <c r="B2" s="46" t="s">
        <v>46</v>
      </c>
      <c r="C2" s="46" t="s">
        <v>46</v>
      </c>
      <c r="D2" s="46" t="s">
        <v>46</v>
      </c>
      <c r="E2" s="46" t="s">
        <v>46</v>
      </c>
      <c r="F2" s="46" t="s">
        <v>46</v>
      </c>
      <c r="G2" s="46" t="s">
        <v>46</v>
      </c>
    </row>
    <row r="3" spans="2:7" ht="14.25">
      <c r="B3" s="47" t="s">
        <v>47</v>
      </c>
      <c r="C3" s="47" t="s">
        <v>47</v>
      </c>
      <c r="D3" s="47" t="s">
        <v>47</v>
      </c>
      <c r="E3" s="47" t="s">
        <v>47</v>
      </c>
      <c r="F3" s="47" t="s">
        <v>47</v>
      </c>
      <c r="G3" s="47" t="s">
        <v>47</v>
      </c>
    </row>
    <row r="4" spans="2:7" ht="14.25">
      <c r="B4" s="47" t="s">
        <v>48</v>
      </c>
      <c r="C4" s="47" t="s">
        <v>48</v>
      </c>
      <c r="D4" s="47" t="s">
        <v>48</v>
      </c>
      <c r="E4" s="47" t="s">
        <v>48</v>
      </c>
      <c r="F4" s="47" t="s">
        <v>48</v>
      </c>
      <c r="G4" s="47" t="s">
        <v>129</v>
      </c>
    </row>
    <row r="5" spans="2:7" ht="14.25">
      <c r="B5" s="47" t="s">
        <v>49</v>
      </c>
      <c r="C5" s="47" t="s">
        <v>49</v>
      </c>
      <c r="D5" s="47" t="s">
        <v>49</v>
      </c>
      <c r="E5" s="47" t="s">
        <v>49</v>
      </c>
      <c r="F5" s="47" t="s">
        <v>109</v>
      </c>
      <c r="G5" s="47" t="s">
        <v>109</v>
      </c>
    </row>
    <row r="6" spans="2:7" ht="14.25">
      <c r="B6" s="47" t="s">
        <v>50</v>
      </c>
      <c r="C6" s="47" t="s">
        <v>50</v>
      </c>
      <c r="D6" s="47" t="s">
        <v>50</v>
      </c>
      <c r="E6" s="47" t="s">
        <v>50</v>
      </c>
      <c r="F6" s="47" t="s">
        <v>110</v>
      </c>
      <c r="G6" s="47" t="s">
        <v>110</v>
      </c>
    </row>
    <row r="7" spans="2:7" ht="14.25">
      <c r="B7" s="47" t="s">
        <v>51</v>
      </c>
      <c r="C7" s="47" t="s">
        <v>51</v>
      </c>
      <c r="D7" s="47" t="s">
        <v>51</v>
      </c>
      <c r="E7" s="47" t="s">
        <v>102</v>
      </c>
      <c r="F7" s="47" t="s">
        <v>102</v>
      </c>
      <c r="G7" s="47" t="s">
        <v>102</v>
      </c>
    </row>
    <row r="8" spans="2:7" ht="14.25">
      <c r="B8" s="92" t="s">
        <v>52</v>
      </c>
      <c r="C8" s="93" t="s">
        <v>53</v>
      </c>
      <c r="D8" s="93" t="s">
        <v>53</v>
      </c>
      <c r="E8" s="93" t="s">
        <v>53</v>
      </c>
      <c r="F8" s="93" t="s">
        <v>53</v>
      </c>
      <c r="G8" s="93" t="s">
        <v>53</v>
      </c>
    </row>
    <row r="9" spans="2:7" ht="14.25">
      <c r="B9" s="21">
        <v>1</v>
      </c>
      <c r="C9" s="21">
        <v>1</v>
      </c>
      <c r="D9" s="21">
        <v>1</v>
      </c>
      <c r="E9" s="21">
        <v>1</v>
      </c>
      <c r="F9" s="21">
        <v>1</v>
      </c>
      <c r="G9" s="21">
        <v>1</v>
      </c>
    </row>
    <row r="10" spans="2:7" ht="14.25">
      <c r="B10" s="22">
        <v>2</v>
      </c>
      <c r="C10" s="22">
        <v>2</v>
      </c>
      <c r="D10" s="22">
        <v>2</v>
      </c>
      <c r="E10" s="22">
        <v>2</v>
      </c>
      <c r="F10" s="22">
        <v>2</v>
      </c>
      <c r="G10" s="22">
        <v>2</v>
      </c>
    </row>
    <row r="11" spans="2:7" ht="14.25">
      <c r="B11" s="22">
        <v>3</v>
      </c>
      <c r="C11" s="22">
        <v>3</v>
      </c>
      <c r="D11" s="22">
        <v>3</v>
      </c>
      <c r="E11" s="22">
        <v>3</v>
      </c>
      <c r="F11" s="267" t="s">
        <v>27</v>
      </c>
      <c r="G11" s="267" t="s">
        <v>27</v>
      </c>
    </row>
    <row r="12" spans="2:7" ht="14.25">
      <c r="B12" s="22">
        <v>4</v>
      </c>
      <c r="C12" s="22">
        <v>4</v>
      </c>
      <c r="D12" s="22">
        <v>4</v>
      </c>
      <c r="E12" s="22">
        <v>4</v>
      </c>
      <c r="F12" s="267" t="s">
        <v>27</v>
      </c>
      <c r="G12" s="267" t="s">
        <v>27</v>
      </c>
    </row>
    <row r="13" spans="2:7" ht="14.25">
      <c r="B13" s="22">
        <v>5</v>
      </c>
      <c r="C13" s="22">
        <v>5</v>
      </c>
      <c r="D13" s="22">
        <v>5</v>
      </c>
      <c r="E13" s="267" t="s">
        <v>27</v>
      </c>
      <c r="F13" s="267" t="s">
        <v>27</v>
      </c>
      <c r="G13" s="267" t="s">
        <v>27</v>
      </c>
    </row>
    <row r="14" spans="2:7" ht="14.25">
      <c r="B14" s="23">
        <v>6</v>
      </c>
      <c r="C14" s="23">
        <v>7</v>
      </c>
      <c r="D14" s="23">
        <v>7</v>
      </c>
      <c r="E14" s="23">
        <v>7</v>
      </c>
      <c r="F14" s="23">
        <v>7</v>
      </c>
      <c r="G14" s="23">
        <v>7</v>
      </c>
    </row>
    <row r="15" spans="2:7" ht="14.25">
      <c r="B15" s="265" t="s">
        <v>12</v>
      </c>
      <c r="C15" s="265" t="s">
        <v>12</v>
      </c>
      <c r="D15" s="265" t="s">
        <v>11</v>
      </c>
      <c r="E15" s="265" t="s">
        <v>11</v>
      </c>
      <c r="F15" s="265" t="s">
        <v>11</v>
      </c>
      <c r="G15" s="265" t="s">
        <v>11</v>
      </c>
    </row>
    <row r="16" spans="2:7" ht="14.25">
      <c r="B16" s="48" t="s">
        <v>75</v>
      </c>
      <c r="C16" s="48" t="s">
        <v>75</v>
      </c>
      <c r="D16" s="48" t="s">
        <v>75</v>
      </c>
      <c r="E16" s="48" t="s">
        <v>75</v>
      </c>
      <c r="F16" s="48" t="s">
        <v>75</v>
      </c>
      <c r="G16" s="48" t="s">
        <v>111</v>
      </c>
    </row>
    <row r="17" spans="2:7" ht="14.25">
      <c r="B17" s="48" t="s">
        <v>11</v>
      </c>
      <c r="C17" s="48" t="s">
        <v>11</v>
      </c>
      <c r="D17" s="48" t="s">
        <v>11</v>
      </c>
      <c r="E17" s="48" t="s">
        <v>11</v>
      </c>
      <c r="F17" s="48" t="s">
        <v>11</v>
      </c>
      <c r="G17" s="48" t="s">
        <v>39</v>
      </c>
    </row>
    <row r="18" spans="2:7" ht="14.25">
      <c r="B18" s="48" t="s">
        <v>11</v>
      </c>
      <c r="C18" s="48" t="s">
        <v>11</v>
      </c>
      <c r="D18" s="48" t="s">
        <v>11</v>
      </c>
      <c r="E18" s="48" t="s">
        <v>11</v>
      </c>
      <c r="F18" s="48" t="s">
        <v>11</v>
      </c>
      <c r="G18" s="48" t="s">
        <v>39</v>
      </c>
    </row>
    <row r="19" spans="2:7" ht="14.25">
      <c r="B19" s="48" t="s">
        <v>11</v>
      </c>
      <c r="C19" s="48" t="s">
        <v>11</v>
      </c>
      <c r="D19" s="48" t="s">
        <v>11</v>
      </c>
      <c r="E19" s="48" t="s">
        <v>11</v>
      </c>
      <c r="F19" s="48" t="s">
        <v>11</v>
      </c>
      <c r="G19" s="48" t="s">
        <v>11</v>
      </c>
    </row>
    <row r="20" spans="2:7" ht="14.25">
      <c r="B20" s="48" t="s">
        <v>39</v>
      </c>
      <c r="C20" s="48" t="s">
        <v>39</v>
      </c>
      <c r="D20" s="48" t="s">
        <v>39</v>
      </c>
      <c r="E20" s="48" t="s">
        <v>39</v>
      </c>
      <c r="F20" s="48" t="s">
        <v>39</v>
      </c>
      <c r="G20" s="48" t="s">
        <v>39</v>
      </c>
    </row>
    <row r="21" spans="2:7" ht="14.25">
      <c r="B21" s="48" t="s">
        <v>11</v>
      </c>
      <c r="C21" s="48" t="s">
        <v>11</v>
      </c>
      <c r="D21" s="48" t="s">
        <v>11</v>
      </c>
      <c r="E21" s="48" t="s">
        <v>11</v>
      </c>
      <c r="F21" s="48" t="s">
        <v>11</v>
      </c>
      <c r="G21" s="48" t="s">
        <v>11</v>
      </c>
    </row>
    <row r="22" spans="2:7" ht="14.25">
      <c r="B22" s="48" t="s">
        <v>11</v>
      </c>
      <c r="C22" s="48" t="s">
        <v>11</v>
      </c>
      <c r="D22" s="48" t="s">
        <v>11</v>
      </c>
      <c r="E22" s="48" t="s">
        <v>11</v>
      </c>
      <c r="F22" s="48" t="s">
        <v>11</v>
      </c>
      <c r="G22" s="48" t="s">
        <v>11</v>
      </c>
    </row>
    <row r="23" spans="2:7" ht="14.25">
      <c r="B23" s="53" t="s">
        <v>11</v>
      </c>
      <c r="C23" s="53" t="s">
        <v>11</v>
      </c>
      <c r="D23" s="53" t="s">
        <v>11</v>
      </c>
      <c r="E23" s="53" t="s">
        <v>11</v>
      </c>
      <c r="F23" s="53" t="s">
        <v>11</v>
      </c>
      <c r="G23" s="53" t="s">
        <v>39</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X39"/>
  <sheetViews>
    <sheetView zoomScalePageLayoutView="0" workbookViewId="0" topLeftCell="A1">
      <selection activeCell="C4" sqref="C4"/>
    </sheetView>
  </sheetViews>
  <sheetFormatPr defaultColWidth="9.00390625" defaultRowHeight="14.25"/>
  <cols>
    <col min="1" max="1" width="64.875" style="26" customWidth="1"/>
    <col min="2" max="2" width="64.875" style="26" bestFit="1" customWidth="1"/>
    <col min="3" max="3" width="9.00390625" style="26" customWidth="1"/>
    <col min="4" max="4" width="41.625" style="26" customWidth="1"/>
    <col min="5" max="5" width="32.00390625" style="26" customWidth="1"/>
    <col min="6" max="6" width="19.75390625" style="26" bestFit="1" customWidth="1"/>
    <col min="7" max="7" width="10.25390625" style="26" customWidth="1"/>
    <col min="8" max="11" width="9.00390625" style="26" customWidth="1"/>
    <col min="12" max="12" width="12.00390625" style="26" customWidth="1"/>
    <col min="13" max="13" width="12.00390625" style="26" bestFit="1" customWidth="1"/>
    <col min="14" max="14" width="9.00390625" style="26" customWidth="1"/>
    <col min="15" max="25" width="2.625" style="26" bestFit="1" customWidth="1"/>
    <col min="26" max="16384" width="9.00390625" style="26" customWidth="1"/>
  </cols>
  <sheetData>
    <row r="1" spans="1:6" ht="12.75">
      <c r="A1" s="52" t="s">
        <v>45</v>
      </c>
      <c r="B1" s="34" t="s">
        <v>54</v>
      </c>
      <c r="C1" s="75">
        <v>2</v>
      </c>
      <c r="D1" s="46"/>
      <c r="E1" s="46"/>
      <c r="F1" s="46"/>
    </row>
    <row r="2" spans="1:7" ht="12.75">
      <c r="A2" s="258">
        <v>1</v>
      </c>
      <c r="B2" s="79" t="str">
        <f>HLOOKUP('Date Drivers'!$A$1,'Date Drivers'!$B$1:$G$14,2)</f>
        <v>Select one of the following</v>
      </c>
      <c r="C2" s="52" t="s">
        <v>27</v>
      </c>
      <c r="D2" s="47" t="s">
        <v>55</v>
      </c>
      <c r="E2" s="47" t="s">
        <v>44</v>
      </c>
      <c r="F2" s="48" t="s">
        <v>56</v>
      </c>
      <c r="G2" s="25"/>
    </row>
    <row r="3" spans="1:7" ht="12.75">
      <c r="A3" s="258">
        <v>2</v>
      </c>
      <c r="B3" s="79" t="str">
        <f>HLOOKUP('Date Drivers'!$A$1,'Date Drivers'!$B$1:$G$14,3)</f>
        <v>MULTI-FINGERED TEST PLUG</v>
      </c>
      <c r="C3" s="268">
        <f>HLOOKUP('Date Drivers'!$A$1,'Date Drivers'!$B$1:$G$14,9)</f>
        <v>1</v>
      </c>
      <c r="D3" s="47" t="s">
        <v>47</v>
      </c>
      <c r="E3" s="47" t="s">
        <v>57</v>
      </c>
      <c r="F3" s="48">
        <v>104163</v>
      </c>
      <c r="G3" s="25"/>
    </row>
    <row r="4" spans="1:7" ht="12.75">
      <c r="A4" s="258">
        <v>3</v>
      </c>
      <c r="B4" s="79" t="str">
        <f>HLOOKUP('Date Drivers'!$A$1,'Date Drivers'!$B$1:$G$14,4)</f>
        <v>SINGLE FINGER TEST PLUG : OBSOLETE</v>
      </c>
      <c r="C4" s="268" t="str">
        <f>HLOOKUP('Date Drivers'!$A$1,'Date Drivers'!$B$1:$G$14,11)</f>
        <v>*</v>
      </c>
      <c r="D4" s="47" t="s">
        <v>48</v>
      </c>
      <c r="E4" s="47" t="s">
        <v>57</v>
      </c>
      <c r="F4" s="48">
        <v>104161</v>
      </c>
      <c r="G4" s="25"/>
    </row>
    <row r="5" spans="1:7" ht="12.75">
      <c r="A5" s="258">
        <v>4</v>
      </c>
      <c r="B5" s="79" t="str">
        <f>HLOOKUP('Date Drivers'!$A$1,'Date Drivers'!$B$1:$G$14,5)</f>
        <v>SINGLE SPLIT TEST PLUG : OBSOLETE</v>
      </c>
      <c r="C5" s="268" t="str">
        <f>HLOOKUP('Date Drivers'!$A$1,'Date Drivers'!$B$1:$G$14,11)</f>
        <v>*</v>
      </c>
      <c r="D5" s="47" t="s">
        <v>49</v>
      </c>
      <c r="E5" s="47" t="s">
        <v>44</v>
      </c>
      <c r="F5" s="48">
        <v>104161</v>
      </c>
      <c r="G5" s="25"/>
    </row>
    <row r="6" spans="1:7" ht="12.75">
      <c r="A6" s="258">
        <v>5</v>
      </c>
      <c r="B6" s="79" t="str">
        <f>HLOOKUP('Date Drivers'!$A$1,'Date Drivers'!$B$1:$G$14,6)</f>
        <v>SINGLE FINGER SPLIT TEST PLUG: OBSOLETE</v>
      </c>
      <c r="C6" s="268" t="str">
        <f>HLOOKUP('Date Drivers'!$A$1,'Date Drivers'!$B$1:$G$14,12)</f>
        <v>*</v>
      </c>
      <c r="D6" s="47" t="s">
        <v>50</v>
      </c>
      <c r="E6" s="47" t="s">
        <v>44</v>
      </c>
      <c r="F6" s="48">
        <v>108320</v>
      </c>
      <c r="G6" s="25"/>
    </row>
    <row r="7" spans="1:7" ht="12.75">
      <c r="A7" s="258">
        <v>6</v>
      </c>
      <c r="B7" s="79" t="str">
        <f>HLOOKUP('Date Drivers'!$A$1,'Date Drivers'!$B$1:$G$14,7)</f>
        <v>SINGLE FINGER TRIP MONITORING/ISOLATING PLUG : OBSOLETE</v>
      </c>
      <c r="C7" s="268" t="str">
        <f>HLOOKUP('Date Drivers'!$A$1,'Date Drivers'!$B$1:$G$14,13)</f>
        <v>*</v>
      </c>
      <c r="D7" s="47" t="s">
        <v>51</v>
      </c>
      <c r="E7" s="47" t="s">
        <v>44</v>
      </c>
      <c r="F7" s="48">
        <v>104161</v>
      </c>
      <c r="G7" s="25"/>
    </row>
    <row r="8" spans="1:7" ht="12.75">
      <c r="A8" s="259">
        <v>7</v>
      </c>
      <c r="B8" s="257" t="str">
        <f>HLOOKUP('Date Drivers'!$A$1,'Date Drivers'!$B$1:$G$14,8)</f>
        <v>MULTI-FINGER TEST PLUG WITH AUTOMATIC CT SHORTING AND POLARISING KEY</v>
      </c>
      <c r="C8" s="65">
        <f>HLOOKUP('Date Drivers'!$A$1,'Date Drivers'!$B$1:$G$14,14)</f>
        <v>7</v>
      </c>
      <c r="D8" s="78" t="s">
        <v>58</v>
      </c>
      <c r="E8" s="76" t="str">
        <f>IF($C$8=6,": MMLB06",": MMLB07")</f>
        <v>: MMLB07</v>
      </c>
      <c r="F8" s="53">
        <v>104163</v>
      </c>
      <c r="G8" s="25"/>
    </row>
    <row r="9" spans="2:3" ht="12.75">
      <c r="B9" s="25"/>
      <c r="C9" s="25"/>
    </row>
    <row r="10" spans="1:24" ht="12.75">
      <c r="A10" s="52" t="s">
        <v>45</v>
      </c>
      <c r="B10" s="27"/>
      <c r="C10" s="75">
        <v>1</v>
      </c>
      <c r="D10" s="55" t="s">
        <v>59</v>
      </c>
      <c r="E10" s="56"/>
      <c r="F10" s="56"/>
      <c r="G10" s="56"/>
      <c r="H10" s="56"/>
      <c r="I10" s="56"/>
      <c r="J10" s="56"/>
      <c r="K10" s="57"/>
      <c r="L10" s="27" t="s">
        <v>60</v>
      </c>
      <c r="M10" s="39">
        <f>$C$1</f>
        <v>2</v>
      </c>
      <c r="N10" s="67">
        <v>11</v>
      </c>
      <c r="O10" s="67">
        <v>21</v>
      </c>
      <c r="P10" s="67">
        <v>22</v>
      </c>
      <c r="Q10" s="67">
        <v>23</v>
      </c>
      <c r="R10" s="67">
        <v>24</v>
      </c>
      <c r="S10" s="67">
        <v>31</v>
      </c>
      <c r="T10" s="67">
        <v>41</v>
      </c>
      <c r="U10" s="67">
        <v>51</v>
      </c>
      <c r="V10" s="67">
        <v>61</v>
      </c>
      <c r="W10" s="67">
        <v>71</v>
      </c>
      <c r="X10" s="28">
        <v>81</v>
      </c>
    </row>
    <row r="11" spans="1:24" ht="14.25">
      <c r="A11" s="47"/>
      <c r="B11" s="36" t="s">
        <v>61</v>
      </c>
      <c r="C11" s="54"/>
      <c r="D11" s="58">
        <v>1</v>
      </c>
      <c r="E11" s="33">
        <v>2</v>
      </c>
      <c r="F11" s="33">
        <v>3</v>
      </c>
      <c r="G11" s="33">
        <v>4</v>
      </c>
      <c r="H11" s="33">
        <v>5</v>
      </c>
      <c r="I11" s="33">
        <v>6</v>
      </c>
      <c r="J11" s="33">
        <v>7</v>
      </c>
      <c r="K11" s="30">
        <v>8</v>
      </c>
      <c r="L11" s="66" t="s">
        <v>62</v>
      </c>
      <c r="M11" s="39">
        <f>$C$10</f>
        <v>1</v>
      </c>
      <c r="N11" s="33">
        <v>1</v>
      </c>
      <c r="O11" s="33">
        <v>1</v>
      </c>
      <c r="P11" s="33">
        <v>2</v>
      </c>
      <c r="Q11" s="33">
        <v>3</v>
      </c>
      <c r="R11" s="33">
        <v>4</v>
      </c>
      <c r="S11" s="33">
        <v>1</v>
      </c>
      <c r="T11" s="33">
        <v>1</v>
      </c>
      <c r="U11" s="33">
        <v>1</v>
      </c>
      <c r="V11" s="33">
        <v>1</v>
      </c>
      <c r="W11" s="33">
        <v>1</v>
      </c>
      <c r="X11" s="30">
        <v>1</v>
      </c>
    </row>
    <row r="12" spans="1:24" ht="12.75">
      <c r="A12" s="47">
        <v>1</v>
      </c>
      <c r="B12" s="37" t="str">
        <f>HLOOKUP($C$1,$D$11:$K$15,2)</f>
        <v>Select one of the following</v>
      </c>
      <c r="C12" s="64">
        <f>HLOOKUP($M$12,$N$10:$X$11,2)</f>
        <v>1</v>
      </c>
      <c r="D12" s="58" t="s">
        <v>63</v>
      </c>
      <c r="E12" s="33" t="s">
        <v>46</v>
      </c>
      <c r="F12" s="33" t="s">
        <v>64</v>
      </c>
      <c r="G12" s="33" t="s">
        <v>64</v>
      </c>
      <c r="H12" s="33" t="s">
        <v>64</v>
      </c>
      <c r="I12" s="33" t="s">
        <v>64</v>
      </c>
      <c r="J12" s="33" t="s">
        <v>64</v>
      </c>
      <c r="K12" s="30" t="s">
        <v>64</v>
      </c>
      <c r="L12" s="31" t="s">
        <v>65</v>
      </c>
      <c r="M12" s="40">
        <f>M10*10+M11</f>
        <v>21</v>
      </c>
      <c r="N12" s="68"/>
      <c r="O12" s="68"/>
      <c r="P12" s="68"/>
      <c r="Q12" s="68"/>
      <c r="R12" s="68"/>
      <c r="S12" s="68"/>
      <c r="T12" s="68"/>
      <c r="U12" s="68"/>
      <c r="V12" s="68"/>
      <c r="W12" s="68"/>
      <c r="X12" s="32"/>
    </row>
    <row r="13" spans="1:11" ht="12.75">
      <c r="A13" s="47">
        <v>2</v>
      </c>
      <c r="B13" s="37" t="str">
        <f>HLOOKUP($C$1,$D$11:$K$15,3)</f>
        <v>Standard</v>
      </c>
      <c r="C13" s="64">
        <f>HLOOKUP($M$12,$N$10:$X$11,2)</f>
        <v>1</v>
      </c>
      <c r="D13" s="59" t="s">
        <v>66</v>
      </c>
      <c r="E13" s="33" t="s">
        <v>64</v>
      </c>
      <c r="F13" s="51" t="s">
        <v>66</v>
      </c>
      <c r="G13" s="51" t="s">
        <v>66</v>
      </c>
      <c r="H13" s="51" t="s">
        <v>66</v>
      </c>
      <c r="I13" s="51" t="s">
        <v>66</v>
      </c>
      <c r="J13" s="51" t="s">
        <v>66</v>
      </c>
      <c r="K13" s="60" t="s">
        <v>66</v>
      </c>
    </row>
    <row r="14" spans="1:11" ht="12.75">
      <c r="A14" s="47">
        <v>3</v>
      </c>
      <c r="B14" s="37" t="str">
        <f>HLOOKUP($C$1,$D$11:$K$15,4)</f>
        <v>"Square" on frontplate</v>
      </c>
      <c r="C14" s="64">
        <f>HLOOKUP($M$12,$N$10:$X$11,2)</f>
        <v>1</v>
      </c>
      <c r="D14" s="59" t="s">
        <v>66</v>
      </c>
      <c r="E14" s="33" t="s">
        <v>67</v>
      </c>
      <c r="F14" s="51" t="s">
        <v>66</v>
      </c>
      <c r="G14" s="51" t="s">
        <v>66</v>
      </c>
      <c r="H14" s="51" t="s">
        <v>66</v>
      </c>
      <c r="I14" s="51" t="s">
        <v>66</v>
      </c>
      <c r="J14" s="51" t="s">
        <v>66</v>
      </c>
      <c r="K14" s="60" t="s">
        <v>66</v>
      </c>
    </row>
    <row r="15" spans="1:11" ht="12.75">
      <c r="A15" s="93">
        <v>4</v>
      </c>
      <c r="B15" s="38" t="str">
        <f>HLOOKUP($C$1,$D$11:$K$15,5)</f>
        <v>"Triangle" on frontplate</v>
      </c>
      <c r="C15" s="65">
        <f>HLOOKUP($M$12,$N$10:$X$11,2)</f>
        <v>1</v>
      </c>
      <c r="D15" s="61" t="s">
        <v>66</v>
      </c>
      <c r="E15" s="68" t="s">
        <v>68</v>
      </c>
      <c r="F15" s="62" t="s">
        <v>66</v>
      </c>
      <c r="G15" s="62" t="s">
        <v>66</v>
      </c>
      <c r="H15" s="62" t="s">
        <v>66</v>
      </c>
      <c r="I15" s="62" t="s">
        <v>66</v>
      </c>
      <c r="J15" s="62" t="s">
        <v>66</v>
      </c>
      <c r="K15" s="63" t="s">
        <v>66</v>
      </c>
    </row>
    <row r="17" spans="1:10" ht="12.75">
      <c r="A17" s="42" t="s">
        <v>69</v>
      </c>
      <c r="B17" s="35"/>
      <c r="C17" s="46"/>
      <c r="D17" s="52"/>
      <c r="E17" s="46"/>
      <c r="F17" s="27"/>
      <c r="G17" s="69"/>
      <c r="H17" s="69"/>
      <c r="I17" s="69"/>
      <c r="J17" s="35"/>
    </row>
    <row r="18" spans="1:10" ht="12.75">
      <c r="A18" s="29" t="s">
        <v>60</v>
      </c>
      <c r="B18" s="39">
        <f>$C$1</f>
        <v>2</v>
      </c>
      <c r="C18" s="47"/>
      <c r="D18" s="48"/>
      <c r="E18" s="47"/>
      <c r="F18" s="29"/>
      <c r="G18" s="70"/>
      <c r="H18" s="70"/>
      <c r="I18" s="70"/>
      <c r="J18" s="71"/>
    </row>
    <row r="19" spans="1:10" ht="12.75">
      <c r="A19" s="29" t="s">
        <v>70</v>
      </c>
      <c r="B19" s="39">
        <f>VLOOKUP($C$10,$A$12:$C$15,3)</f>
        <v>1</v>
      </c>
      <c r="C19" s="47"/>
      <c r="D19" s="48"/>
      <c r="E19" s="47"/>
      <c r="F19" s="29"/>
      <c r="G19" s="70"/>
      <c r="H19" s="70"/>
      <c r="I19" s="70"/>
      <c r="J19" s="71"/>
    </row>
    <row r="20" spans="1:10" ht="12.75">
      <c r="A20" s="43" t="s">
        <v>65</v>
      </c>
      <c r="B20" s="41">
        <f>B18*10+B19</f>
        <v>21</v>
      </c>
      <c r="C20" s="47"/>
      <c r="D20" s="48"/>
      <c r="E20" s="47"/>
      <c r="F20" s="29"/>
      <c r="G20" s="70"/>
      <c r="H20" s="70"/>
      <c r="I20" s="70"/>
      <c r="J20" s="71"/>
    </row>
    <row r="21" spans="1:10" ht="12.75">
      <c r="A21" s="29"/>
      <c r="B21" s="44">
        <v>0</v>
      </c>
      <c r="C21" s="48" t="s">
        <v>71</v>
      </c>
      <c r="D21" s="48" t="s">
        <v>27</v>
      </c>
      <c r="E21" s="47" t="s">
        <v>72</v>
      </c>
      <c r="F21" s="29" t="s">
        <v>72</v>
      </c>
      <c r="G21" s="70" t="s">
        <v>73</v>
      </c>
      <c r="H21" s="70"/>
      <c r="I21" s="70"/>
      <c r="J21" s="71"/>
    </row>
    <row r="22" spans="1:10" ht="12.75">
      <c r="A22" s="29"/>
      <c r="B22" s="44">
        <v>10</v>
      </c>
      <c r="C22" s="48" t="s">
        <v>71</v>
      </c>
      <c r="D22" s="48" t="s">
        <v>27</v>
      </c>
      <c r="E22" s="47" t="s">
        <v>72</v>
      </c>
      <c r="F22" s="29" t="s">
        <v>72</v>
      </c>
      <c r="G22" s="70" t="s">
        <v>73</v>
      </c>
      <c r="H22" s="70"/>
      <c r="I22" s="70"/>
      <c r="J22" s="71"/>
    </row>
    <row r="23" spans="1:10" ht="12.75">
      <c r="A23" s="29"/>
      <c r="B23" s="44">
        <v>21</v>
      </c>
      <c r="C23" s="48" t="s">
        <v>71</v>
      </c>
      <c r="D23" s="48" t="s">
        <v>27</v>
      </c>
      <c r="E23" s="47" t="s">
        <v>72</v>
      </c>
      <c r="F23" s="29" t="s">
        <v>72</v>
      </c>
      <c r="G23" s="70" t="s">
        <v>73</v>
      </c>
      <c r="H23" s="70"/>
      <c r="I23" s="70"/>
      <c r="J23" s="71"/>
    </row>
    <row r="24" spans="1:10" ht="12.75">
      <c r="A24" s="29"/>
      <c r="B24" s="44">
        <v>22</v>
      </c>
      <c r="C24" s="49" t="s">
        <v>74</v>
      </c>
      <c r="D24" s="64" t="str">
        <f>HLOOKUP('Date Drivers'!$A$1,'Date Drivers'!$B$1:$G$24,16)</f>
        <v>E</v>
      </c>
      <c r="E24" s="77" t="s">
        <v>66</v>
      </c>
      <c r="F24" s="29" t="s">
        <v>76</v>
      </c>
      <c r="G24" s="70" t="s">
        <v>77</v>
      </c>
      <c r="H24" s="70"/>
      <c r="I24" s="70"/>
      <c r="J24" s="71"/>
    </row>
    <row r="25" spans="1:10" ht="12.75">
      <c r="A25" s="29"/>
      <c r="B25" s="44">
        <v>23</v>
      </c>
      <c r="C25" s="49" t="s">
        <v>78</v>
      </c>
      <c r="D25" s="64" t="str">
        <f>HLOOKUP('Date Drivers'!$A$1,'Date Drivers'!$B$1:$G$24,17)</f>
        <v>B</v>
      </c>
      <c r="E25" s="47" t="s">
        <v>79</v>
      </c>
      <c r="F25" s="29" t="s">
        <v>80</v>
      </c>
      <c r="G25" s="70" t="s">
        <v>81</v>
      </c>
      <c r="H25" s="70"/>
      <c r="I25" s="70"/>
      <c r="J25" s="71"/>
    </row>
    <row r="26" spans="1:10" ht="12.75">
      <c r="A26" s="29"/>
      <c r="B26" s="44">
        <v>24</v>
      </c>
      <c r="C26" s="49" t="s">
        <v>82</v>
      </c>
      <c r="D26" s="64" t="str">
        <f>HLOOKUP('Date Drivers'!$A$1,'Date Drivers'!$B$1:$G$24,18)</f>
        <v>B</v>
      </c>
      <c r="E26" s="47" t="s">
        <v>83</v>
      </c>
      <c r="F26" s="29" t="s">
        <v>84</v>
      </c>
      <c r="G26" s="70" t="s">
        <v>81</v>
      </c>
      <c r="H26" s="70"/>
      <c r="I26" s="70"/>
      <c r="J26" s="71"/>
    </row>
    <row r="27" spans="1:10" ht="12.75">
      <c r="A27" s="29"/>
      <c r="B27" s="44">
        <v>30</v>
      </c>
      <c r="C27" s="49" t="s">
        <v>85</v>
      </c>
      <c r="D27" s="64" t="str">
        <f>HLOOKUP('Date Drivers'!$A$1,'Date Drivers'!$B$1:$G$24,19)</f>
        <v>A</v>
      </c>
      <c r="E27" s="47" t="s">
        <v>86</v>
      </c>
      <c r="F27" s="29" t="s">
        <v>87</v>
      </c>
      <c r="G27" s="70" t="s">
        <v>81</v>
      </c>
      <c r="H27" s="70"/>
      <c r="I27" s="70"/>
      <c r="J27" s="71"/>
    </row>
    <row r="28" spans="1:10" ht="12.75">
      <c r="A28" s="29"/>
      <c r="B28" s="44">
        <v>40</v>
      </c>
      <c r="C28" s="49" t="s">
        <v>85</v>
      </c>
      <c r="D28" s="64" t="str">
        <f>HLOOKUP('Date Drivers'!$A$1,'Date Drivers'!$B$1:$G$24,20)</f>
        <v>B</v>
      </c>
      <c r="E28" s="47" t="s">
        <v>88</v>
      </c>
      <c r="F28" s="29" t="s">
        <v>89</v>
      </c>
      <c r="G28" s="70" t="s">
        <v>81</v>
      </c>
      <c r="H28" s="70"/>
      <c r="I28" s="70"/>
      <c r="J28" s="71"/>
    </row>
    <row r="29" spans="1:10" ht="12.75">
      <c r="A29" s="29"/>
      <c r="B29" s="44">
        <v>50</v>
      </c>
      <c r="C29" s="49" t="s">
        <v>85</v>
      </c>
      <c r="D29" s="64" t="str">
        <f>HLOOKUP('Date Drivers'!$A$1,'Date Drivers'!$B$1:$G$24,21)</f>
        <v>A</v>
      </c>
      <c r="E29" s="47" t="s">
        <v>90</v>
      </c>
      <c r="F29" s="29" t="s">
        <v>91</v>
      </c>
      <c r="G29" s="70" t="s">
        <v>81</v>
      </c>
      <c r="H29" s="70"/>
      <c r="I29" s="70"/>
      <c r="J29" s="71"/>
    </row>
    <row r="30" spans="1:10" ht="12.75">
      <c r="A30" s="29"/>
      <c r="B30" s="44">
        <v>60</v>
      </c>
      <c r="C30" s="49" t="s">
        <v>85</v>
      </c>
      <c r="D30" s="64" t="str">
        <f>HLOOKUP('Date Drivers'!$A$1,'Date Drivers'!$B$1:$G$24,22)</f>
        <v>A</v>
      </c>
      <c r="E30" s="47" t="s">
        <v>92</v>
      </c>
      <c r="F30" s="29" t="s">
        <v>93</v>
      </c>
      <c r="G30" s="70" t="s">
        <v>81</v>
      </c>
      <c r="H30" s="70"/>
      <c r="I30" s="70"/>
      <c r="J30" s="71"/>
    </row>
    <row r="31" spans="1:10" ht="12.75">
      <c r="A31" s="31"/>
      <c r="B31" s="45">
        <v>70</v>
      </c>
      <c r="C31" s="50" t="s">
        <v>85</v>
      </c>
      <c r="D31" s="65" t="str">
        <f>HLOOKUP('Date Drivers'!$A$1,'Date Drivers'!$B$1:$G$24,23)</f>
        <v>B</v>
      </c>
      <c r="E31" s="76" t="str">
        <f>IF($C$8=6,"(FOR TNB MALAYSIA)","(FOR USE WITH MMLG07 TEST BLOCKS)")</f>
        <v>(FOR USE WITH MMLG07 TEST BLOCKS)</v>
      </c>
      <c r="F31" s="80" t="s">
        <v>94</v>
      </c>
      <c r="G31" s="264" t="s">
        <v>81</v>
      </c>
      <c r="H31" s="72"/>
      <c r="I31" s="72"/>
      <c r="J31" s="73"/>
    </row>
    <row r="33" ht="12.75">
      <c r="B33" s="75">
        <v>1</v>
      </c>
    </row>
    <row r="34" spans="1:4" ht="12.75">
      <c r="A34" s="26">
        <v>1</v>
      </c>
      <c r="B34" s="46" t="s">
        <v>115</v>
      </c>
      <c r="C34" s="272" t="s">
        <v>66</v>
      </c>
      <c r="D34" s="272" t="s">
        <v>66</v>
      </c>
    </row>
    <row r="35" spans="1:4" ht="12.75">
      <c r="A35" s="26">
        <v>2</v>
      </c>
      <c r="B35" s="93" t="s">
        <v>114</v>
      </c>
      <c r="C35" s="26" t="s">
        <v>118</v>
      </c>
      <c r="D35" s="26" t="s">
        <v>119</v>
      </c>
    </row>
    <row r="37" ht="12.75">
      <c r="B37" s="75">
        <v>1</v>
      </c>
    </row>
    <row r="38" spans="1:4" ht="12.75">
      <c r="A38" s="26">
        <v>1</v>
      </c>
      <c r="B38" s="46" t="s">
        <v>115</v>
      </c>
      <c r="C38" s="272" t="s">
        <v>66</v>
      </c>
      <c r="D38" s="272" t="s">
        <v>66</v>
      </c>
    </row>
    <row r="39" spans="1:4" ht="12.75">
      <c r="A39" s="26">
        <v>2</v>
      </c>
      <c r="B39" s="93" t="s">
        <v>114</v>
      </c>
      <c r="C39" s="26" t="s">
        <v>120</v>
      </c>
      <c r="D39" s="26" t="s">
        <v>121</v>
      </c>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MCAG14 CORTEC</dc:title>
  <dc:subject>TRIAL CORTEC MIDOS</dc:subject>
  <dc:creator>Mac Macfarlane</dc:creator>
  <cp:keywords>CORTEC</cp:keywords>
  <dc:description/>
  <cp:lastModifiedBy>223269</cp:lastModifiedBy>
  <cp:lastPrinted>2011-02-02T13:57:52Z</cp:lastPrinted>
  <dcterms:created xsi:type="dcterms:W3CDTF">2006-01-17T09:00:52Z</dcterms:created>
  <dcterms:modified xsi:type="dcterms:W3CDTF">2015-11-06T10:08:15Z</dcterms:modified>
  <cp:category/>
  <cp:version/>
  <cp:contentType/>
  <cp:contentStatus/>
</cp:coreProperties>
</file>